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meu.np\file\users\podlipna\Documents\A. HLAVNÍ DOKUMENTY\18. FINANČNÍ VÝBOR\8. FV_2024\6. FV_11_2024\"/>
    </mc:Choice>
  </mc:AlternateContent>
  <xr:revisionPtr revIDLastSave="0" documentId="8_{AE874F10-F62E-491D-95F4-4CDCFAFF63EB}" xr6:coauthVersionLast="47" xr6:coauthVersionMax="47" xr10:uidLastSave="{00000000-0000-0000-0000-000000000000}"/>
  <bookViews>
    <workbookView xWindow="2205" yWindow="0" windowWidth="23655" windowHeight="14730" xr2:uid="{00000000-000D-0000-FFFF-FFFF00000000}"/>
  </bookViews>
  <sheets>
    <sheet name="Rekapitulace stavby" sheetId="1" r:id="rId1"/>
    <sheet name="01 - Oprava střechy" sheetId="2" r:id="rId2"/>
    <sheet name="VRN - Vedlejší rozpočtové..." sheetId="3" r:id="rId3"/>
  </sheets>
  <definedNames>
    <definedName name="_xlnm._FilterDatabase" localSheetId="1" hidden="1">'01 - Oprava střechy'!$C$128:$K$239</definedName>
    <definedName name="_xlnm._FilterDatabase" localSheetId="2" hidden="1">'VRN - Vedlejší rozpočtové...'!$C$123:$K$146</definedName>
    <definedName name="_xlnm.Print_Titles" localSheetId="1">'01 - Oprava střechy'!$128:$128</definedName>
    <definedName name="_xlnm.Print_Titles" localSheetId="0">'Rekapitulace stavby'!$92:$92</definedName>
    <definedName name="_xlnm.Print_Titles" localSheetId="2">'VRN - Vedlejší rozpočtové...'!$123:$123</definedName>
    <definedName name="_xlnm.Print_Area" localSheetId="1">'01 - Oprava střechy'!$C$4:$J$76,'01 - Oprava střechy'!$C$82:$J$110,'01 - Oprava střechy'!$C$116:$K$239</definedName>
    <definedName name="_xlnm.Print_Area" localSheetId="0">'Rekapitulace stavby'!$D$4:$AO$76,'Rekapitulace stavby'!$C$82:$AQ$97</definedName>
    <definedName name="_xlnm.Print_Area" localSheetId="2">'VRN - Vedlejší rozpočtové...'!$C$4:$J$76,'VRN - Vedlejší rozpočtové...'!$C$82:$J$105,'VRN - Vedlejší rozpočtové...'!$C$111:$K$146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T137" i="3"/>
  <c r="R138" i="3"/>
  <c r="R137" i="3"/>
  <c r="P138" i="3"/>
  <c r="P137" i="3"/>
  <c r="BI135" i="3"/>
  <c r="BH135" i="3"/>
  <c r="BG135" i="3"/>
  <c r="BF135" i="3"/>
  <c r="T135" i="3"/>
  <c r="T134" i="3"/>
  <c r="R135" i="3"/>
  <c r="R134" i="3"/>
  <c r="P135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T129" i="3"/>
  <c r="R130" i="3"/>
  <c r="R129" i="3"/>
  <c r="P130" i="3"/>
  <c r="P129" i="3"/>
  <c r="BI127" i="3"/>
  <c r="BH127" i="3"/>
  <c r="BG127" i="3"/>
  <c r="BF127" i="3"/>
  <c r="T127" i="3"/>
  <c r="T126" i="3"/>
  <c r="R127" i="3"/>
  <c r="R126" i="3"/>
  <c r="P127" i="3"/>
  <c r="P126" i="3"/>
  <c r="J121" i="3"/>
  <c r="J120" i="3"/>
  <c r="F120" i="3"/>
  <c r="F118" i="3"/>
  <c r="E116" i="3"/>
  <c r="J92" i="3"/>
  <c r="J91" i="3"/>
  <c r="F91" i="3"/>
  <c r="F89" i="3"/>
  <c r="E87" i="3"/>
  <c r="J18" i="3"/>
  <c r="E18" i="3"/>
  <c r="F92" i="3" s="1"/>
  <c r="J17" i="3"/>
  <c r="J12" i="3"/>
  <c r="J89" i="3"/>
  <c r="E7" i="3"/>
  <c r="E114" i="3"/>
  <c r="J37" i="2"/>
  <c r="J36" i="2"/>
  <c r="AY95" i="1" s="1"/>
  <c r="J35" i="2"/>
  <c r="AX95" i="1" s="1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T229" i="2" s="1"/>
  <c r="R230" i="2"/>
  <c r="R229" i="2" s="1"/>
  <c r="P230" i="2"/>
  <c r="P229" i="2" s="1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T176" i="2"/>
  <c r="R177" i="2"/>
  <c r="R176" i="2"/>
  <c r="P177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 s="1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BK228" i="2"/>
  <c r="J143" i="2"/>
  <c r="J192" i="2"/>
  <c r="BK192" i="2"/>
  <c r="BK172" i="2"/>
  <c r="J195" i="2"/>
  <c r="BK226" i="2"/>
  <c r="J183" i="2"/>
  <c r="J148" i="2"/>
  <c r="J158" i="2"/>
  <c r="J226" i="2"/>
  <c r="BK153" i="2"/>
  <c r="BK130" i="3"/>
  <c r="BK133" i="3"/>
  <c r="BK142" i="3"/>
  <c r="BK135" i="3"/>
  <c r="BK200" i="2"/>
  <c r="BK140" i="2"/>
  <c r="J173" i="2"/>
  <c r="J184" i="2"/>
  <c r="BK175" i="2"/>
  <c r="J218" i="2"/>
  <c r="J161" i="2"/>
  <c r="J169" i="2"/>
  <c r="J223" i="2"/>
  <c r="BK173" i="2"/>
  <c r="J145" i="2"/>
  <c r="J175" i="2"/>
  <c r="BK143" i="2"/>
  <c r="BK141" i="3"/>
  <c r="J138" i="3"/>
  <c r="BK195" i="2"/>
  <c r="J132" i="2"/>
  <c r="BK197" i="2"/>
  <c r="BK184" i="2"/>
  <c r="J230" i="2"/>
  <c r="J228" i="2"/>
  <c r="BK158" i="2"/>
  <c r="BK221" i="2"/>
  <c r="BK148" i="2"/>
  <c r="BK169" i="2"/>
  <c r="J133" i="3"/>
  <c r="BK144" i="3"/>
  <c r="J203" i="2"/>
  <c r="J206" i="2"/>
  <c r="J234" i="2"/>
  <c r="BK180" i="2"/>
  <c r="BK166" i="2"/>
  <c r="J217" i="2"/>
  <c r="BK237" i="2"/>
  <c r="J180" i="2"/>
  <c r="BK230" i="2"/>
  <c r="BK156" i="2"/>
  <c r="BK211" i="2"/>
  <c r="BK145" i="3"/>
  <c r="J132" i="3"/>
  <c r="BK186" i="2"/>
  <c r="J221" i="2"/>
  <c r="BK203" i="2"/>
  <c r="BK223" i="2"/>
  <c r="J149" i="2"/>
  <c r="BK183" i="2"/>
  <c r="J211" i="2"/>
  <c r="BK152" i="2"/>
  <c r="J166" i="2"/>
  <c r="AS94" i="1"/>
  <c r="J145" i="3"/>
  <c r="J141" i="3"/>
  <c r="BK177" i="2"/>
  <c r="J200" i="2"/>
  <c r="BK206" i="2"/>
  <c r="J152" i="2"/>
  <c r="J140" i="2"/>
  <c r="BK234" i="2"/>
  <c r="BK149" i="2"/>
  <c r="BK217" i="2"/>
  <c r="BK132" i="2"/>
  <c r="BK161" i="2"/>
  <c r="J144" i="3"/>
  <c r="J142" i="3"/>
  <c r="J127" i="3"/>
  <c r="BK127" i="3"/>
  <c r="BK189" i="2"/>
  <c r="J237" i="2"/>
  <c r="J172" i="2"/>
  <c r="BK165" i="2"/>
  <c r="J189" i="2"/>
  <c r="J186" i="2"/>
  <c r="J214" i="2"/>
  <c r="BK145" i="2"/>
  <c r="BK138" i="3"/>
  <c r="BK132" i="3"/>
  <c r="J135" i="3"/>
  <c r="J153" i="2"/>
  <c r="J177" i="2"/>
  <c r="J197" i="2"/>
  <c r="J136" i="2"/>
  <c r="BK214" i="2"/>
  <c r="J156" i="2"/>
  <c r="BK218" i="2"/>
  <c r="BK136" i="2"/>
  <c r="J165" i="2"/>
  <c r="J130" i="3"/>
  <c r="T131" i="2" l="1"/>
  <c r="T164" i="2"/>
  <c r="T179" i="2"/>
  <c r="P185" i="2"/>
  <c r="R222" i="2"/>
  <c r="P233" i="2"/>
  <c r="P131" i="3"/>
  <c r="P125" i="3"/>
  <c r="P124" i="3" s="1"/>
  <c r="AU96" i="1" s="1"/>
  <c r="BK139" i="2"/>
  <c r="J139" i="2"/>
  <c r="J99" i="2" s="1"/>
  <c r="R157" i="2"/>
  <c r="R179" i="2"/>
  <c r="T185" i="2"/>
  <c r="T222" i="2"/>
  <c r="R233" i="2"/>
  <c r="P140" i="3"/>
  <c r="P131" i="2"/>
  <c r="T157" i="2"/>
  <c r="BK185" i="2"/>
  <c r="J185" i="2"/>
  <c r="J105" i="2"/>
  <c r="P222" i="2"/>
  <c r="T140" i="3"/>
  <c r="P139" i="2"/>
  <c r="P164" i="2"/>
  <c r="P179" i="2"/>
  <c r="R185" i="2"/>
  <c r="BK222" i="2"/>
  <c r="J222" i="2"/>
  <c r="J107" i="2" s="1"/>
  <c r="BK233" i="2"/>
  <c r="J233" i="2"/>
  <c r="J109" i="2"/>
  <c r="BK131" i="3"/>
  <c r="J131" i="3"/>
  <c r="J100" i="3"/>
  <c r="BK140" i="3"/>
  <c r="J140" i="3" s="1"/>
  <c r="J103" i="3" s="1"/>
  <c r="R140" i="3"/>
  <c r="R125" i="3" s="1"/>
  <c r="R124" i="3" s="1"/>
  <c r="R131" i="2"/>
  <c r="BK164" i="2"/>
  <c r="J164" i="2"/>
  <c r="J101" i="2"/>
  <c r="P196" i="2"/>
  <c r="T143" i="3"/>
  <c r="R139" i="2"/>
  <c r="BK196" i="2"/>
  <c r="J196" i="2"/>
  <c r="J106" i="2" s="1"/>
  <c r="BK143" i="3"/>
  <c r="J143" i="3"/>
  <c r="J104" i="3"/>
  <c r="T139" i="2"/>
  <c r="T130" i="2"/>
  <c r="P157" i="2"/>
  <c r="R196" i="2"/>
  <c r="T233" i="2"/>
  <c r="T131" i="3"/>
  <c r="T125" i="3"/>
  <c r="T124" i="3"/>
  <c r="P143" i="3"/>
  <c r="BK131" i="2"/>
  <c r="J131" i="2"/>
  <c r="J98" i="2"/>
  <c r="BK157" i="2"/>
  <c r="J157" i="2"/>
  <c r="J100" i="2"/>
  <c r="R164" i="2"/>
  <c r="BK179" i="2"/>
  <c r="J179" i="2"/>
  <c r="J104" i="2"/>
  <c r="T196" i="2"/>
  <c r="R131" i="3"/>
  <c r="R143" i="3"/>
  <c r="BK126" i="3"/>
  <c r="J126" i="3"/>
  <c r="J98" i="3"/>
  <c r="BK134" i="3"/>
  <c r="J134" i="3" s="1"/>
  <c r="J101" i="3" s="1"/>
  <c r="BK129" i="3"/>
  <c r="J129" i="3"/>
  <c r="J99" i="3" s="1"/>
  <c r="BK176" i="2"/>
  <c r="J176" i="2"/>
  <c r="J102" i="2"/>
  <c r="BK229" i="2"/>
  <c r="J229" i="2"/>
  <c r="J108" i="2"/>
  <c r="BK137" i="3"/>
  <c r="J137" i="3" s="1"/>
  <c r="J102" i="3" s="1"/>
  <c r="F121" i="3"/>
  <c r="BE130" i="3"/>
  <c r="BE132" i="3"/>
  <c r="BE133" i="3"/>
  <c r="BE141" i="3"/>
  <c r="J118" i="3"/>
  <c r="BE135" i="3"/>
  <c r="E85" i="3"/>
  <c r="BE138" i="3"/>
  <c r="BE145" i="3"/>
  <c r="BE127" i="3"/>
  <c r="BE142" i="3"/>
  <c r="BE144" i="3"/>
  <c r="BE203" i="2"/>
  <c r="J123" i="2"/>
  <c r="BE143" i="2"/>
  <c r="BE195" i="2"/>
  <c r="BE206" i="2"/>
  <c r="BE214" i="2"/>
  <c r="E119" i="2"/>
  <c r="BE175" i="2"/>
  <c r="BE189" i="2"/>
  <c r="BE192" i="2"/>
  <c r="BE197" i="2"/>
  <c r="BE221" i="2"/>
  <c r="BE230" i="2"/>
  <c r="BE136" i="2"/>
  <c r="BE145" i="2"/>
  <c r="BE148" i="2"/>
  <c r="BE149" i="2"/>
  <c r="BE173" i="2"/>
  <c r="BE223" i="2"/>
  <c r="BE234" i="2"/>
  <c r="BE152" i="2"/>
  <c r="BE153" i="2"/>
  <c r="BE161" i="2"/>
  <c r="BE169" i="2"/>
  <c r="BE180" i="2"/>
  <c r="BE200" i="2"/>
  <c r="BE226" i="2"/>
  <c r="BE165" i="2"/>
  <c r="BE166" i="2"/>
  <c r="BE177" i="2"/>
  <c r="BE186" i="2"/>
  <c r="BE217" i="2"/>
  <c r="BE218" i="2"/>
  <c r="BE228" i="2"/>
  <c r="BE172" i="2"/>
  <c r="BE183" i="2"/>
  <c r="BE184" i="2"/>
  <c r="BE237" i="2"/>
  <c r="F92" i="2"/>
  <c r="BE132" i="2"/>
  <c r="BE140" i="2"/>
  <c r="BE156" i="2"/>
  <c r="BE158" i="2"/>
  <c r="BE211" i="2"/>
  <c r="J34" i="2"/>
  <c r="AW95" i="1" s="1"/>
  <c r="F34" i="2"/>
  <c r="BA95" i="1"/>
  <c r="F36" i="3"/>
  <c r="BC96" i="1" s="1"/>
  <c r="J34" i="3"/>
  <c r="AW96" i="1"/>
  <c r="F37" i="3"/>
  <c r="BD96" i="1" s="1"/>
  <c r="F37" i="2"/>
  <c r="BD95" i="1"/>
  <c r="F35" i="2"/>
  <c r="BB95" i="1" s="1"/>
  <c r="F34" i="3"/>
  <c r="BA96" i="1"/>
  <c r="F35" i="3"/>
  <c r="BB96" i="1" s="1"/>
  <c r="F36" i="2"/>
  <c r="BC95" i="1"/>
  <c r="P130" i="2" l="1"/>
  <c r="T178" i="2"/>
  <c r="T129" i="2"/>
  <c r="P178" i="2"/>
  <c r="R178" i="2"/>
  <c r="R130" i="2"/>
  <c r="R129" i="2" s="1"/>
  <c r="BK130" i="2"/>
  <c r="J130" i="2" s="1"/>
  <c r="J97" i="2" s="1"/>
  <c r="BK178" i="2"/>
  <c r="J178" i="2"/>
  <c r="J103" i="2" s="1"/>
  <c r="BK125" i="3"/>
  <c r="BK124" i="3"/>
  <c r="J124" i="3"/>
  <c r="J30" i="3" s="1"/>
  <c r="AG96" i="1" s="1"/>
  <c r="AN96" i="1" s="1"/>
  <c r="BD94" i="1"/>
  <c r="W33" i="1"/>
  <c r="J33" i="3"/>
  <c r="AV96" i="1"/>
  <c r="AT96" i="1"/>
  <c r="F33" i="2"/>
  <c r="AZ95" i="1" s="1"/>
  <c r="BA94" i="1"/>
  <c r="W30" i="1"/>
  <c r="J33" i="2"/>
  <c r="AV95" i="1" s="1"/>
  <c r="AT95" i="1" s="1"/>
  <c r="BB94" i="1"/>
  <c r="AX94" i="1" s="1"/>
  <c r="F33" i="3"/>
  <c r="AZ96" i="1"/>
  <c r="BC94" i="1"/>
  <c r="W32" i="1" s="1"/>
  <c r="P129" i="2" l="1"/>
  <c r="AU95" i="1"/>
  <c r="J96" i="3"/>
  <c r="J125" i="3"/>
  <c r="J97" i="3" s="1"/>
  <c r="BK129" i="2"/>
  <c r="J129" i="2"/>
  <c r="J96" i="2"/>
  <c r="J39" i="3"/>
  <c r="AU94" i="1"/>
  <c r="W31" i="1"/>
  <c r="AY94" i="1"/>
  <c r="AZ94" i="1"/>
  <c r="AV94" i="1"/>
  <c r="AK29" i="1"/>
  <c r="AW94" i="1"/>
  <c r="AK30" i="1" s="1"/>
  <c r="J30" i="2" l="1"/>
  <c r="AG95" i="1"/>
  <c r="AG94" i="1"/>
  <c r="AK26" i="1"/>
  <c r="AK35" i="1" s="1"/>
  <c r="AT94" i="1"/>
  <c r="AN94" i="1"/>
  <c r="W29" i="1"/>
  <c r="J39" i="2" l="1"/>
  <c r="AN95" i="1"/>
</calcChain>
</file>

<file path=xl/sharedStrings.xml><?xml version="1.0" encoding="utf-8"?>
<sst xmlns="http://schemas.openxmlformats.org/spreadsheetml/2006/main" count="1809" uniqueCount="393">
  <si>
    <t>Export Komplet</t>
  </si>
  <si>
    <t/>
  </si>
  <si>
    <t>2.0</t>
  </si>
  <si>
    <t>ZAMOK</t>
  </si>
  <si>
    <t>False</t>
  </si>
  <si>
    <t>{c423a019-0c5a-4b58-9f63-e2474f0d2bc7}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</si>
  <si>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</si>
  <si>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</si>
  <si>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</si>
  <si>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</si>
  <si>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</si>
  <si>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</si>
  <si>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</si>
  <si>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2421</t>
  </si>
  <si>
    <t>Stavba:</t>
  </si>
  <si>
    <t>Hotel Centrál</t>
  </si>
  <si>
    <t>KSO:</t>
  </si>
  <si>
    <t>CC-CZ:</t>
  </si>
  <si>
    <t>Místo:</t>
  </si>
  <si>
    <t>Nová Paka</t>
  </si>
  <si>
    <t>Datum:</t>
  </si>
  <si>
    <t>10. 11. 2024</t>
  </si>
  <si>
    <t>Zadavatel:</t>
  </si>
  <si>
    <t>IČ:</t>
  </si>
  <si>
    <t>Paradix s.r.o.</t>
  </si>
  <si>
    <t>DIČ:</t>
  </si>
  <si>
    <t>Zhotovitel:</t>
  </si>
  <si>
    <t xml:space="preserve"> </t>
  </si>
  <si>
    <t>Projektant:</t>
  </si>
  <si>
    <t>Ing. Pavel Šimek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</si>
  <si>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</si>
  <si>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</si>
  <si>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</si>
  <si>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</si>
  <si>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</si>
  <si>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</si>
  <si>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</si>
  <si>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</si>
  <si>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</si>
  <si>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</si>
  <si>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</si>
  <si>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</si>
  <si>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</si>
  <si>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</si>
  <si>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</si>
  <si>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</si>
  <si>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</si>
  <si>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</si>
  <si>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</si>
  <si>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</si>
  <si>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</si>
  <si>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</si>
  <si>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</si>
  <si>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</si>
  <si>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</si>
  <si>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</si>
  <si>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</si>
  <si>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</si>
  <si>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</si>
  <si>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</si>
  <si>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</si>
  <si>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</si>
  <si>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</si>
  <si>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</si>
  <si>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</si>
  <si>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</si>
  <si>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</si>
  <si>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</si>
  <si>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</si>
  <si>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</si>
  <si>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</si>
  <si>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</si>
  <si>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</si>
  <si>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</si>
  <si>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</si>
  <si>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</si>
  <si>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</si>
  <si>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</si>
  <si>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</si>
  <si>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střechy</t>
  </si>
  <si>
    <t>STA</t>
  </si>
  <si>
    <t>1</t>
  </si>
  <si>
    <t>{05690c24-8600-4014-af13-8fa991ac67ad}</t>
  </si>
  <si>
    <t>2</t>
  </si>
  <si>
    <t>VRN</t>
  </si>
  <si>
    <t>Vedlejší rozpočtové náklady</t>
  </si>
  <si>
    <t>{ec4fc5cb-df55-4b98-984c-30b0588079f3}</t>
  </si>
  <si>
    <t>KRYCÍ LIST SOUPISU PRACÍ</t>
  </si>
  <si>
    <t>Objekt:</t>
  </si>
  <si>
    <t>01 - Oprava střechy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</si>
  <si>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</si>
  <si>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</si>
  <si>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</si>
  <si>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</si>
  <si>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</si>
  <si>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</si>
  <si>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</si>
  <si>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</si>
  <si>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</si>
  <si>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</si>
  <si>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</si>
  <si>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</si>
  <si>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</si>
  <si>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</si>
  <si>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</si>
  <si>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</si>
  <si>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</si>
  <si>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</si>
  <si>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</si>
  <si>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</si>
  <si>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</si>
  <si>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</si>
  <si>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</si>
  <si>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</si>
  <si>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</si>
  <si>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</si>
  <si>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</si>
  <si>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</si>
  <si>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</si>
  <si>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</si>
  <si>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</si>
  <si>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</si>
  <si>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</si>
  <si>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</si>
  <si>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</si>
  <si>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</si>
  <si>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</si>
  <si>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612315413</t>
  </si>
  <si>
    <t>Oprava vnitřní vápenné hladké omítky tl do 20 mm stěn v rozsahu plochy přes 30 do 50 %</t>
  </si>
  <si>
    <t>m2</t>
  </si>
  <si>
    <t>CS ÚRS 2024 02</t>
  </si>
  <si>
    <t>4</t>
  </si>
  <si>
    <t>384952813</t>
  </si>
  <si>
    <t>VV</t>
  </si>
  <si>
    <t>1,5*(23,5+2,5) "půdní nadezdívka</t>
  </si>
  <si>
    <t>40 "komíny odhad</t>
  </si>
  <si>
    <t>Součet</t>
  </si>
  <si>
    <t>622325259</t>
  </si>
  <si>
    <t>Oprava vnější vápenné omítky s celoplošným přeštukováním členitosti 1 v rozsahu přes 80 do 100 %</t>
  </si>
  <si>
    <t>-666153575</t>
  </si>
  <si>
    <t>1,5*7,5 "omítka pod světlíkem</t>
  </si>
  <si>
    <t>8</t>
  </si>
  <si>
    <t>Trubní vedení</t>
  </si>
  <si>
    <t>3</t>
  </si>
  <si>
    <t>871321211</t>
  </si>
  <si>
    <t>Montáž potrubí z PE100 RC SDR 11 otevřený výkop svařovaných elektrotvarovkou d 160 x 14,6 mm</t>
  </si>
  <si>
    <t>m</t>
  </si>
  <si>
    <t>-462892259</t>
  </si>
  <si>
    <t>(6,5+22)*2 "nové těsné ležaté potrubí</t>
  </si>
  <si>
    <t>M</t>
  </si>
  <si>
    <t>28613118</t>
  </si>
  <si>
    <t>potrubí vodovodní jednovrstvé PE100 RC PN 16 SDR11 160x14,6mm</t>
  </si>
  <si>
    <t>1544818701</t>
  </si>
  <si>
    <t>57*1,05 'Přepočtené koeficientem množství</t>
  </si>
  <si>
    <t>5</t>
  </si>
  <si>
    <t>877321101</t>
  </si>
  <si>
    <t>Montáž elektrospojek na vodovodním potrubí z PE trub d 160</t>
  </si>
  <si>
    <t>kus</t>
  </si>
  <si>
    <t>106696091</t>
  </si>
  <si>
    <t>28615978</t>
  </si>
  <si>
    <t>elektrospojka SDR11 PE 100 PN16 D 160mm</t>
  </si>
  <si>
    <t>336584859</t>
  </si>
  <si>
    <t>7</t>
  </si>
  <si>
    <t>877321112</t>
  </si>
  <si>
    <t>Montáž elektrokolen 90° na vodovodním potrubí z PE trub d 160</t>
  </si>
  <si>
    <t>-1955882104</t>
  </si>
  <si>
    <t>28614939</t>
  </si>
  <si>
    <t>elektrokoleno 90° PE 100 PN16 D 160mm</t>
  </si>
  <si>
    <t>-1990670560</t>
  </si>
  <si>
    <t>9</t>
  </si>
  <si>
    <t>877321113</t>
  </si>
  <si>
    <t>Montáž elektro T-kusů na vodovodním potrubí z PE trub d 160</t>
  </si>
  <si>
    <t>250552256</t>
  </si>
  <si>
    <t>10</t>
  </si>
  <si>
    <t>28614963</t>
  </si>
  <si>
    <t>elektrotvarovka T-kus rovnoramenný PE 100 PN16 D 160mm</t>
  </si>
  <si>
    <t>226631688</t>
  </si>
  <si>
    <t>Ostatní konstrukce a práce, bourání</t>
  </si>
  <si>
    <t>11</t>
  </si>
  <si>
    <t>978013191</t>
  </si>
  <si>
    <t>Otlučení (osekání) vnitřní vápenné nebo vápenocementové omítky stěn v rozsahu přes 50 do 100 %</t>
  </si>
  <si>
    <t>-1695126667</t>
  </si>
  <si>
    <t>79</t>
  </si>
  <si>
    <t>978015391</t>
  </si>
  <si>
    <t>Otlučení (osekání) vnější vápenné nebo vápenocementové omítky stupně členitosti 1 a 2 v rozsahu přes 80 do 100 %</t>
  </si>
  <si>
    <t>67002674</t>
  </si>
  <si>
    <t>11,25</t>
  </si>
  <si>
    <t>997</t>
  </si>
  <si>
    <t>Přesun sutě</t>
  </si>
  <si>
    <t>13</t>
  </si>
  <si>
    <t>997013217</t>
  </si>
  <si>
    <t>Vnitrostaveništní doprava suti a vybouraných hmot pro budovy v přes 21 do 24 m ručně</t>
  </si>
  <si>
    <t>t</t>
  </si>
  <si>
    <t>1732191314</t>
  </si>
  <si>
    <t>14</t>
  </si>
  <si>
    <t>997013313</t>
  </si>
  <si>
    <t>Montáž a demontáž shozu suti v přes 20 do 30 m</t>
  </si>
  <si>
    <t>139357025</t>
  </si>
  <si>
    <t>30</t>
  </si>
  <si>
    <t>15</t>
  </si>
  <si>
    <t>997013323</t>
  </si>
  <si>
    <t>Příplatek k shozu suti v přes 20 do 30 m za první a ZKD den použití</t>
  </si>
  <si>
    <t>1602872508</t>
  </si>
  <si>
    <t>30*30</t>
  </si>
  <si>
    <t>16</t>
  </si>
  <si>
    <t>997013501</t>
  </si>
  <si>
    <t>Odvoz suti a vybouraných hmot na skládku nebo meziskládku do 1 km se složením</t>
  </si>
  <si>
    <t>2054101527</t>
  </si>
  <si>
    <t>17</t>
  </si>
  <si>
    <t>997013509</t>
  </si>
  <si>
    <t>Příplatek k odvozu suti a vybouraných hmot na skládku ZKD 1 km přes 1 km</t>
  </si>
  <si>
    <t>381683283</t>
  </si>
  <si>
    <t>5,402*15 'Přepočtené koeficientem množství</t>
  </si>
  <si>
    <t>18</t>
  </si>
  <si>
    <t>997013631</t>
  </si>
  <si>
    <t>Poplatek za uložení na skládce (skládkovné) stavebního odpadu směsného kód odpadu 17 09 04</t>
  </si>
  <si>
    <t>-240864199</t>
  </si>
  <si>
    <t>998</t>
  </si>
  <si>
    <t>Přesun hmot</t>
  </si>
  <si>
    <t>19</t>
  </si>
  <si>
    <t>998018003</t>
  </si>
  <si>
    <t>Přesun hmot pro budovy ruční pro budovy v přes 12 do 24 m</t>
  </si>
  <si>
    <t>2134891196</t>
  </si>
  <si>
    <t>PSV</t>
  </si>
  <si>
    <t>Práce a dodávky PSV</t>
  </si>
  <si>
    <t>721</t>
  </si>
  <si>
    <t>Zdravotechnika - vnitřní kanalizace</t>
  </si>
  <si>
    <t>20</t>
  </si>
  <si>
    <t>721239114</t>
  </si>
  <si>
    <t>Montáž střešního vtoku svislý odtok do DN 160 ostatní typ</t>
  </si>
  <si>
    <t>1305832689</t>
  </si>
  <si>
    <t>56231126</t>
  </si>
  <si>
    <t>vtok střešní svislý sanační s manžetou pro asfaltovou hydroizolaci plochých střech se záchytným košem DN 75/90/104/110/125/160</t>
  </si>
  <si>
    <t>32</t>
  </si>
  <si>
    <t>-2076890404</t>
  </si>
  <si>
    <t>22</t>
  </si>
  <si>
    <t>998721123</t>
  </si>
  <si>
    <t>Přesun hmot tonážní pro vnitřní kanalizaci ruční v objektech v přes 12 do 24 m</t>
  </si>
  <si>
    <t>655393507</t>
  </si>
  <si>
    <t>762</t>
  </si>
  <si>
    <t>Konstrukce tesařské</t>
  </si>
  <si>
    <t>23</t>
  </si>
  <si>
    <t>762331922</t>
  </si>
  <si>
    <t>Vyřezání části střešní vazby průřezové pl řeziva přes 120 do 224 cm2 dl přes 3 do 5 m</t>
  </si>
  <si>
    <t>-53738260</t>
  </si>
  <si>
    <t>55 "odborný odhad, bude účtováno dle skutečnosti</t>
  </si>
  <si>
    <t>24</t>
  </si>
  <si>
    <t>762332922</t>
  </si>
  <si>
    <t>Doplnění části střešní vazby hranoly průřezové pl přes 120 do 224 cm2 včetně materiálu</t>
  </si>
  <si>
    <t>-1251578511</t>
  </si>
  <si>
    <t>55</t>
  </si>
  <si>
    <t>25</t>
  </si>
  <si>
    <t>762381015</t>
  </si>
  <si>
    <t>Heverování a podepření tesařských konstrukcí krovů, plná vazba přes 20 m</t>
  </si>
  <si>
    <t>1052307419</t>
  </si>
  <si>
    <t>26</t>
  </si>
  <si>
    <t>998762123</t>
  </si>
  <si>
    <t>Přesun hmot tonážní pro kce tesařské ruční v objektech v přes 12 do 24 m</t>
  </si>
  <si>
    <t>757071687</t>
  </si>
  <si>
    <t>764</t>
  </si>
  <si>
    <t>Konstrukce klempířské</t>
  </si>
  <si>
    <t>27</t>
  </si>
  <si>
    <t>764001843</t>
  </si>
  <si>
    <t>Demontáž krytiny ze šablon k dalšímu použití</t>
  </si>
  <si>
    <t>847104013</t>
  </si>
  <si>
    <t>60 "odborný odhad bude účtováno dle skutečnosti</t>
  </si>
  <si>
    <t>28</t>
  </si>
  <si>
    <t>764002821</t>
  </si>
  <si>
    <t>Demontáž střešního výlezu do suti</t>
  </si>
  <si>
    <t>64141895</t>
  </si>
  <si>
    <t>29</t>
  </si>
  <si>
    <t>764004861</t>
  </si>
  <si>
    <t>Demontáž svodu do suti</t>
  </si>
  <si>
    <t>-556889620</t>
  </si>
  <si>
    <t>57 "demontáž ležatého svodu</t>
  </si>
  <si>
    <t>764031424</t>
  </si>
  <si>
    <t>Dilatační připojovací lišta z Cu plechu včetně tmelení rš 200 mm</t>
  </si>
  <si>
    <t>-668037778</t>
  </si>
  <si>
    <t>23,5*1,5 "u atiky</t>
  </si>
  <si>
    <t>4*12 "kolem komínů</t>
  </si>
  <si>
    <t>10 "napojení snížené střechy</t>
  </si>
  <si>
    <t>31</t>
  </si>
  <si>
    <t>764101163</t>
  </si>
  <si>
    <t>Montáž krytiny střechy rovné ze šablon do 10 ks/m2 přes 30 do 60°</t>
  </si>
  <si>
    <t>66331011</t>
  </si>
  <si>
    <t>60</t>
  </si>
  <si>
    <t>764203152</t>
  </si>
  <si>
    <t>Montáž střešního výlezu pro krytinu skládanou nebo plechovou</t>
  </si>
  <si>
    <t>-348921291</t>
  </si>
  <si>
    <t>33</t>
  </si>
  <si>
    <t>55341847</t>
  </si>
  <si>
    <t>vikýř standard Cu 60x60cm</t>
  </si>
  <si>
    <t>422838986</t>
  </si>
  <si>
    <t>34</t>
  </si>
  <si>
    <t>764232403</t>
  </si>
  <si>
    <t>Oplechování štítu závětrnou lištou z Cu plechu rš 250 mm</t>
  </si>
  <si>
    <t>2033025601</t>
  </si>
  <si>
    <t>2,5*3 "oplechování objektů větrání</t>
  </si>
  <si>
    <t>35</t>
  </si>
  <si>
    <t>998764123</t>
  </si>
  <si>
    <t>Přesun hmot tonážní pro konstrukce klempířské ruční v objektech v přes 12 do 24 m</t>
  </si>
  <si>
    <t>-1812184605</t>
  </si>
  <si>
    <t>765</t>
  </si>
  <si>
    <t>Krytina skládaná</t>
  </si>
  <si>
    <t>36</t>
  </si>
  <si>
    <t>765191023</t>
  </si>
  <si>
    <t>Montáž pojistné hydroizolační nebo parotěsné kladené ve sklonu přes 20° s lepenými spoji na bednění</t>
  </si>
  <si>
    <t>963733716</t>
  </si>
  <si>
    <t>37</t>
  </si>
  <si>
    <t>62832000</t>
  </si>
  <si>
    <t>pás asfaltový natavitelný oxidovaný s vložkou ze skleněné rohože typu V60 s jemnozrnným minerálním posypem tl 3,0mm</t>
  </si>
  <si>
    <t>-744809966</t>
  </si>
  <si>
    <t>60*1,1 'Přepočtené koeficientem množství</t>
  </si>
  <si>
    <t>38</t>
  </si>
  <si>
    <t>998765123</t>
  </si>
  <si>
    <t>Přesun hmot tonážní pro krytiny skládané ruční v objektech v přes 12 do 24 m</t>
  </si>
  <si>
    <t>-968733657</t>
  </si>
  <si>
    <t>783</t>
  </si>
  <si>
    <t>Dokončovací práce - nátěry</t>
  </si>
  <si>
    <t>39</t>
  </si>
  <si>
    <t>783442101</t>
  </si>
  <si>
    <t>Tmelení klempířských konstrukcí polyuretanovým tmelem</t>
  </si>
  <si>
    <t>1419495476</t>
  </si>
  <si>
    <t>23,5*1,5+22*1,5*2+5+5+21+10*2+48+25</t>
  </si>
  <si>
    <t>HZS</t>
  </si>
  <si>
    <t>Hodinové zúčtovací sazby</t>
  </si>
  <si>
    <t>40</t>
  </si>
  <si>
    <t>HZS1291</t>
  </si>
  <si>
    <t>Hodinová zúčtovací sazba pomocný stavební dělník</t>
  </si>
  <si>
    <t>hod</t>
  </si>
  <si>
    <t>512</t>
  </si>
  <si>
    <t>1436004370</t>
  </si>
  <si>
    <t>75 "vyčištění žlabů</t>
  </si>
  <si>
    <t>41</t>
  </si>
  <si>
    <t>HZS2231</t>
  </si>
  <si>
    <t>Hodinová zúčtovací sazba elektrikář</t>
  </si>
  <si>
    <t>1903242638</t>
  </si>
  <si>
    <t>50 "úprava topných kabelů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</si>
  <si>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</si>
  <si>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</si>
  <si>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</si>
  <si>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</si>
  <si>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</si>
  <si>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</si>
  <si>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</si>
  <si>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</si>
  <si>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VRN1</t>
  </si>
  <si>
    <t>Průzkumné, geodetické a projektové práce</t>
  </si>
  <si>
    <t>011514000</t>
  </si>
  <si>
    <t>Stavebně-technický průzkum</t>
  </si>
  <si>
    <t>kpl</t>
  </si>
  <si>
    <t>1024</t>
  </si>
  <si>
    <t>2011237450</t>
  </si>
  <si>
    <t>P</t>
  </si>
  <si>
    <t>Poznámka k položce:_x000D_
Technická prohlídka střechy a upřesnění rozsahu oprav</t>
  </si>
  <si>
    <t>VRN2</t>
  </si>
  <si>
    <t>Příprava staveniště</t>
  </si>
  <si>
    <t>020001000</t>
  </si>
  <si>
    <t>-229036845</t>
  </si>
  <si>
    <t>VRN3</t>
  </si>
  <si>
    <t>Zařízení staveniště</t>
  </si>
  <si>
    <t>030001000</t>
  </si>
  <si>
    <t>-679968148</t>
  </si>
  <si>
    <t>039002000</t>
  </si>
  <si>
    <t>Zrušení zařízení staveniště</t>
  </si>
  <si>
    <t>-1670342744</t>
  </si>
  <si>
    <t>VRN4</t>
  </si>
  <si>
    <t>Inženýrská činnost</t>
  </si>
  <si>
    <t>043103000</t>
  </si>
  <si>
    <t>Zkoušky</t>
  </si>
  <si>
    <t>-564136303</t>
  </si>
  <si>
    <t>Poznámka k položce:_x000D_
Zkouška těsnosti ležatých svodů</t>
  </si>
  <si>
    <t>VRN5</t>
  </si>
  <si>
    <t>Finanční náklady</t>
  </si>
  <si>
    <t>052103000</t>
  </si>
  <si>
    <t>Rezerva investora</t>
  </si>
  <si>
    <t>-433665505</t>
  </si>
  <si>
    <t>Poznámka k položce:_x000D_
10% z celkové ceny zakázky</t>
  </si>
  <si>
    <t>VRN6</t>
  </si>
  <si>
    <t>Územní vlivy</t>
  </si>
  <si>
    <t>060001000</t>
  </si>
  <si>
    <t>-1847820703</t>
  </si>
  <si>
    <t>063303000</t>
  </si>
  <si>
    <t>Práce ve výškách, v hloubkách</t>
  </si>
  <si>
    <t>-1602896039</t>
  </si>
  <si>
    <t>VRN7</t>
  </si>
  <si>
    <t>Provozní vlivy</t>
  </si>
  <si>
    <t>070001000</t>
  </si>
  <si>
    <t>-320402623</t>
  </si>
  <si>
    <t>071002000</t>
  </si>
  <si>
    <t>Provoz investora, třetích osob</t>
  </si>
  <si>
    <t>855134590</t>
  </si>
  <si>
    <t>Poznámka k položce:_x000D_
provoz objektu, koordinace s poskytovateli internetu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</si>
</sst>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0" borderId="22" xfId="0" applyNumberFormat="1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right" vertical="center"/>
    </xf>
    <xf numFmtId="0" fontId="19" fillId="3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168" t="s">
        <v>13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8"/>
      <c r="BS5" s="15" t="s">
        <v>6</v>
      </c>
    </row>
    <row r="6" spans="1:74" ht="36.950000000000003" customHeight="1">
      <c r="B6" s="18"/>
      <c r="D6" s="23" t="s">
        <v>14</v>
      </c>
      <c r="K6" s="170" t="s">
        <v>15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8"/>
      <c r="BS6" s="15" t="s">
        <v>6</v>
      </c>
    </row>
    <row r="7" spans="1:74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22</v>
      </c>
      <c r="AK10" s="24" t="s">
        <v>23</v>
      </c>
      <c r="AN10" s="22" t="s">
        <v>1</v>
      </c>
      <c r="AR10" s="18"/>
      <c r="BS10" s="15" t="s">
        <v>6</v>
      </c>
    </row>
    <row r="11" spans="1:74" ht="18.399999999999999" customHeight="1">
      <c r="B11" s="18"/>
      <c r="E11" s="22" t="s">
        <v>24</v>
      </c>
      <c r="AK11" s="24" t="s">
        <v>25</v>
      </c>
      <c r="AN11" s="22" t="s">
        <v>1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26</v>
      </c>
      <c r="AK13" s="24" t="s">
        <v>23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27</v>
      </c>
      <c r="AK14" s="24" t="s">
        <v>25</v>
      </c>
      <c r="AN14" s="22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4</v>
      </c>
    </row>
    <row r="16" spans="1:74" ht="12" customHeight="1">
      <c r="B16" s="18"/>
      <c r="D16" s="24" t="s">
        <v>28</v>
      </c>
      <c r="AK16" s="24" t="s">
        <v>23</v>
      </c>
      <c r="AN16" s="22" t="s">
        <v>1</v>
      </c>
      <c r="AR16" s="18"/>
      <c r="BS16" s="15" t="s">
        <v>4</v>
      </c>
    </row>
    <row r="17" spans="2:71" ht="18.399999999999999" customHeight="1">
      <c r="B17" s="18"/>
      <c r="E17" s="22" t="s">
        <v>29</v>
      </c>
      <c r="AK17" s="24" t="s">
        <v>25</v>
      </c>
      <c r="AN17" s="22" t="s">
        <v>1</v>
      </c>
      <c r="AR17" s="18"/>
      <c r="BS17" s="15" t="s">
        <v>30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 t="s">
        <v>31</v>
      </c>
      <c r="AK19" s="24" t="s">
        <v>23</v>
      </c>
      <c r="AN19" s="22" t="s">
        <v>1</v>
      </c>
      <c r="AR19" s="18"/>
      <c r="BS19" s="15" t="s">
        <v>6</v>
      </c>
    </row>
    <row r="20" spans="2:71" ht="18.399999999999999" customHeight="1">
      <c r="B20" s="18"/>
      <c r="E20" s="22" t="s">
        <v>29</v>
      </c>
      <c r="AK20" s="24" t="s">
        <v>25</v>
      </c>
      <c r="AN20" s="22" t="s">
        <v>1</v>
      </c>
      <c r="AR20" s="18"/>
      <c r="BS20" s="15" t="s">
        <v>30</v>
      </c>
    </row>
    <row r="21" spans="2:71" ht="6.95" customHeight="1">
      <c r="B21" s="18"/>
      <c r="AR21" s="18"/>
    </row>
    <row r="22" spans="2:71" ht="12" customHeight="1">
      <c r="B22" s="18"/>
      <c r="D22" s="24" t="s">
        <v>32</v>
      </c>
      <c r="AR22" s="18"/>
    </row>
    <row r="23" spans="2:71" ht="16.5" customHeight="1">
      <c r="B23" s="18"/>
      <c r="E23" s="171" t="s">
        <v>1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2">
        <f>ROUND(AG94,2)</f>
        <v>829126.95</v>
      </c>
      <c r="AL26" s="173"/>
      <c r="AM26" s="173"/>
      <c r="AN26" s="173"/>
      <c r="AO26" s="173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174" t="s">
        <v>34</v>
      </c>
      <c r="M28" s="174"/>
      <c r="N28" s="174"/>
      <c r="O28" s="174"/>
      <c r="P28" s="174"/>
      <c r="W28" s="174" t="s">
        <v>35</v>
      </c>
      <c r="X28" s="174"/>
      <c r="Y28" s="174"/>
      <c r="Z28" s="174"/>
      <c r="AA28" s="174"/>
      <c r="AB28" s="174"/>
      <c r="AC28" s="174"/>
      <c r="AD28" s="174"/>
      <c r="AE28" s="174"/>
      <c r="AK28" s="174" t="s">
        <v>36</v>
      </c>
      <c r="AL28" s="174"/>
      <c r="AM28" s="174"/>
      <c r="AN28" s="174"/>
      <c r="AO28" s="174"/>
      <c r="AR28" s="27"/>
    </row>
    <row r="29" spans="2:71" s="2" customFormat="1" ht="14.45" customHeight="1">
      <c r="B29" s="31"/>
      <c r="D29" s="24" t="s">
        <v>37</v>
      </c>
      <c r="F29" s="24" t="s">
        <v>38</v>
      </c>
      <c r="L29" s="177">
        <v>0.21</v>
      </c>
      <c r="M29" s="176"/>
      <c r="N29" s="176"/>
      <c r="O29" s="176"/>
      <c r="P29" s="176"/>
      <c r="W29" s="175">
        <f>ROUND(AZ94, 2)</f>
        <v>829126.95</v>
      </c>
      <c r="X29" s="176"/>
      <c r="Y29" s="176"/>
      <c r="Z29" s="176"/>
      <c r="AA29" s="176"/>
      <c r="AB29" s="176"/>
      <c r="AC29" s="176"/>
      <c r="AD29" s="176"/>
      <c r="AE29" s="176"/>
      <c r="AK29" s="175">
        <f>ROUND(AV94, 2)</f>
        <v>174116.66</v>
      </c>
      <c r="AL29" s="176"/>
      <c r="AM29" s="176"/>
      <c r="AN29" s="176"/>
      <c r="AO29" s="176"/>
      <c r="AR29" s="31"/>
    </row>
    <row r="30" spans="2:71" s="2" customFormat="1" ht="14.45" customHeight="1">
      <c r="B30" s="31"/>
      <c r="F30" s="24" t="s">
        <v>39</v>
      </c>
      <c r="L30" s="177">
        <v>0.12</v>
      </c>
      <c r="M30" s="176"/>
      <c r="N30" s="176"/>
      <c r="O30" s="176"/>
      <c r="P30" s="176"/>
      <c r="W30" s="175">
        <f>ROUND(BA94, 2)</f>
        <v>0</v>
      </c>
      <c r="X30" s="176"/>
      <c r="Y30" s="176"/>
      <c r="Z30" s="176"/>
      <c r="AA30" s="176"/>
      <c r="AB30" s="176"/>
      <c r="AC30" s="176"/>
      <c r="AD30" s="176"/>
      <c r="AE30" s="176"/>
      <c r="AK30" s="175">
        <f>ROUND(AW94, 2)</f>
        <v>0</v>
      </c>
      <c r="AL30" s="176"/>
      <c r="AM30" s="176"/>
      <c r="AN30" s="176"/>
      <c r="AO30" s="176"/>
      <c r="AR30" s="31"/>
    </row>
    <row r="31" spans="2:71" s="2" customFormat="1" ht="14.45" hidden="1" customHeight="1">
      <c r="B31" s="31"/>
      <c r="F31" s="24" t="s">
        <v>40</v>
      </c>
      <c r="L31" s="177">
        <v>0.21</v>
      </c>
      <c r="M31" s="176"/>
      <c r="N31" s="176"/>
      <c r="O31" s="176"/>
      <c r="P31" s="176"/>
      <c r="W31" s="175">
        <f>ROUND(BB94,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75">
        <v>0</v>
      </c>
      <c r="AL31" s="176"/>
      <c r="AM31" s="176"/>
      <c r="AN31" s="176"/>
      <c r="AO31" s="176"/>
      <c r="AR31" s="31"/>
    </row>
    <row r="32" spans="2:71" s="2" customFormat="1" ht="14.45" hidden="1" customHeight="1">
      <c r="B32" s="31"/>
      <c r="F32" s="24" t="s">
        <v>41</v>
      </c>
      <c r="L32" s="177">
        <v>0.12</v>
      </c>
      <c r="M32" s="176"/>
      <c r="N32" s="176"/>
      <c r="O32" s="176"/>
      <c r="P32" s="176"/>
      <c r="W32" s="175">
        <f>ROUND(BC94,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75">
        <v>0</v>
      </c>
      <c r="AL32" s="176"/>
      <c r="AM32" s="176"/>
      <c r="AN32" s="176"/>
      <c r="AO32" s="176"/>
      <c r="AR32" s="31"/>
    </row>
    <row r="33" spans="2:44" s="2" customFormat="1" ht="14.45" hidden="1" customHeight="1">
      <c r="B33" s="31"/>
      <c r="F33" s="24" t="s">
        <v>42</v>
      </c>
      <c r="L33" s="177">
        <v>0</v>
      </c>
      <c r="M33" s="176"/>
      <c r="N33" s="176"/>
      <c r="O33" s="176"/>
      <c r="P33" s="176"/>
      <c r="W33" s="175">
        <f>ROUND(BD94, 2)</f>
        <v>0</v>
      </c>
      <c r="X33" s="176"/>
      <c r="Y33" s="176"/>
      <c r="Z33" s="176"/>
      <c r="AA33" s="176"/>
      <c r="AB33" s="176"/>
      <c r="AC33" s="176"/>
      <c r="AD33" s="176"/>
      <c r="AE33" s="176"/>
      <c r="AK33" s="175">
        <v>0</v>
      </c>
      <c r="AL33" s="176"/>
      <c r="AM33" s="176"/>
      <c r="AN33" s="176"/>
      <c r="AO33" s="176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78" t="s">
        <v>45</v>
      </c>
      <c r="Y35" s="179"/>
      <c r="Z35" s="179"/>
      <c r="AA35" s="179"/>
      <c r="AB35" s="179"/>
      <c r="AC35" s="34"/>
      <c r="AD35" s="34"/>
      <c r="AE35" s="34"/>
      <c r="AF35" s="34"/>
      <c r="AG35" s="34"/>
      <c r="AH35" s="34"/>
      <c r="AI35" s="34"/>
      <c r="AJ35" s="34"/>
      <c r="AK35" s="180">
        <f>SUM(AK26:AK33)</f>
        <v>1003243.61</v>
      </c>
      <c r="AL35" s="179"/>
      <c r="AM35" s="179"/>
      <c r="AN35" s="179"/>
      <c r="AO35" s="181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8"/>
      <c r="AR38" s="18"/>
    </row>
    <row r="39" spans="2:44" ht="14.45" customHeight="1">
      <c r="B39" s="18"/>
      <c r="AR39" s="18"/>
    </row>
    <row r="40" spans="2:44" ht="14.45" customHeight="1">
      <c r="B40" s="18"/>
      <c r="AR40" s="18"/>
    </row>
    <row r="41" spans="2:44" ht="14.45" customHeight="1">
      <c r="B41" s="18"/>
      <c r="AR41" s="18"/>
    </row>
    <row r="42" spans="2:44" ht="14.45" customHeight="1">
      <c r="B42" s="18"/>
      <c r="AR42" s="18"/>
    </row>
    <row r="43" spans="2:44" ht="14.45" customHeight="1">
      <c r="B43" s="18"/>
      <c r="AR43" s="18"/>
    </row>
    <row r="44" spans="2:44" ht="14.45" customHeight="1">
      <c r="B44" s="18"/>
      <c r="AR44" s="18"/>
    </row>
    <row r="45" spans="2:44" ht="14.45" customHeight="1">
      <c r="B45" s="18"/>
      <c r="AR45" s="18"/>
    </row>
    <row r="46" spans="2:44" ht="14.45" customHeight="1">
      <c r="B46" s="18"/>
      <c r="AR46" s="18"/>
    </row>
    <row r="47" spans="2:44" ht="14.45" customHeight="1">
      <c r="B47" s="18"/>
      <c r="AR47" s="18"/>
    </row>
    <row r="48" spans="2:44" ht="14.45" customHeight="1">
      <c r="B48" s="18"/>
      <c r="AR48" s="18"/>
    </row>
    <row r="49" spans="2:44" s="1" customFormat="1" ht="14.45" customHeight="1">
      <c r="B49" s="27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27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27"/>
      <c r="D60" s="38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48</v>
      </c>
      <c r="AI60" s="29"/>
      <c r="AJ60" s="29"/>
      <c r="AK60" s="29"/>
      <c r="AL60" s="29"/>
      <c r="AM60" s="38" t="s">
        <v>49</v>
      </c>
      <c r="AN60" s="29"/>
      <c r="AO60" s="29"/>
      <c r="AR60" s="27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27"/>
      <c r="D64" s="36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51</v>
      </c>
      <c r="AI64" s="37"/>
      <c r="AJ64" s="37"/>
      <c r="AK64" s="37"/>
      <c r="AL64" s="37"/>
      <c r="AM64" s="37"/>
      <c r="AN64" s="37"/>
      <c r="AO64" s="37"/>
      <c r="AR64" s="27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27"/>
      <c r="D75" s="38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48</v>
      </c>
      <c r="AI75" s="29"/>
      <c r="AJ75" s="29"/>
      <c r="AK75" s="29"/>
      <c r="AL75" s="29"/>
      <c r="AM75" s="38" t="s">
        <v>49</v>
      </c>
      <c r="AN75" s="29"/>
      <c r="AO75" s="29"/>
      <c r="AR75" s="27"/>
    </row>
    <row r="76" spans="2:44" s="1" customFormat="1" ht="11.25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9" t="s">
        <v>52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4" t="s">
        <v>12</v>
      </c>
      <c r="L84" s="3" t="str">
        <f>K5</f>
        <v>2421</v>
      </c>
      <c r="AR84" s="43"/>
    </row>
    <row r="85" spans="1:91" s="4" customFormat="1" ht="36.950000000000003" customHeight="1">
      <c r="B85" s="44"/>
      <c r="C85" s="45" t="s">
        <v>14</v>
      </c>
      <c r="L85" s="182" t="str">
        <f>K6</f>
        <v>Hotel Centrál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4" t="s">
        <v>18</v>
      </c>
      <c r="L87" s="46" t="str">
        <f>IF(K8="","",K8)</f>
        <v>Nová Paka</v>
      </c>
      <c r="AI87" s="24" t="s">
        <v>20</v>
      </c>
      <c r="AM87" s="184" t="str">
        <f>IF(AN8= "","",AN8)</f>
        <v>10. 11. 2024</v>
      </c>
      <c r="AN87" s="184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4" t="s">
        <v>22</v>
      </c>
      <c r="L89" s="3" t="str">
        <f>IF(E11= "","",E11)</f>
        <v>Paradix s.r.o.</v>
      </c>
      <c r="AI89" s="24" t="s">
        <v>28</v>
      </c>
      <c r="AM89" s="185" t="str">
        <f>IF(E17="","",E17)</f>
        <v>Ing. Pavel Šimek</v>
      </c>
      <c r="AN89" s="186"/>
      <c r="AO89" s="186"/>
      <c r="AP89" s="186"/>
      <c r="AR89" s="27"/>
      <c r="AS89" s="187" t="s">
        <v>53</v>
      </c>
      <c r="AT89" s="188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4" t="s">
        <v>26</v>
      </c>
      <c r="L90" s="3" t="str">
        <f>IF(E14="","",E14)</f>
        <v xml:space="preserve"> </v>
      </c>
      <c r="AI90" s="24" t="s">
        <v>31</v>
      </c>
      <c r="AM90" s="185" t="str">
        <f>IF(E20="","",E20)</f>
        <v>Ing. Pavel Šimek</v>
      </c>
      <c r="AN90" s="186"/>
      <c r="AO90" s="186"/>
      <c r="AP90" s="186"/>
      <c r="AR90" s="27"/>
      <c r="AS90" s="189"/>
      <c r="AT90" s="190"/>
      <c r="BD90" s="51"/>
    </row>
    <row r="91" spans="1:91" s="1" customFormat="1" ht="10.9" customHeight="1">
      <c r="B91" s="27"/>
      <c r="AR91" s="27"/>
      <c r="AS91" s="189"/>
      <c r="AT91" s="190"/>
      <c r="BD91" s="51"/>
    </row>
    <row r="92" spans="1:91" s="1" customFormat="1" ht="29.25" customHeight="1">
      <c r="B92" s="27"/>
      <c r="C92" s="191" t="s">
        <v>54</v>
      </c>
      <c r="D92" s="192"/>
      <c r="E92" s="192"/>
      <c r="F92" s="192"/>
      <c r="G92" s="192"/>
      <c r="H92" s="52"/>
      <c r="I92" s="193" t="s">
        <v>55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4" t="s">
        <v>56</v>
      </c>
      <c r="AH92" s="192"/>
      <c r="AI92" s="192"/>
      <c r="AJ92" s="192"/>
      <c r="AK92" s="192"/>
      <c r="AL92" s="192"/>
      <c r="AM92" s="192"/>
      <c r="AN92" s="193" t="s">
        <v>57</v>
      </c>
      <c r="AO92" s="192"/>
      <c r="AP92" s="195"/>
      <c r="AQ92" s="53" t="s">
        <v>58</v>
      </c>
      <c r="AR92" s="27"/>
      <c r="AS92" s="54" t="s">
        <v>59</v>
      </c>
      <c r="AT92" s="55" t="s">
        <v>60</v>
      </c>
      <c r="AU92" s="55" t="s">
        <v>61</v>
      </c>
      <c r="AV92" s="55" t="s">
        <v>62</v>
      </c>
      <c r="AW92" s="55" t="s">
        <v>63</v>
      </c>
      <c r="AX92" s="55" t="s">
        <v>64</v>
      </c>
      <c r="AY92" s="55" t="s">
        <v>65</v>
      </c>
      <c r="AZ92" s="55" t="s">
        <v>66</v>
      </c>
      <c r="BA92" s="55" t="s">
        <v>67</v>
      </c>
      <c r="BB92" s="55" t="s">
        <v>68</v>
      </c>
      <c r="BC92" s="55" t="s">
        <v>69</v>
      </c>
      <c r="BD92" s="56" t="s">
        <v>70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71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99">
        <f>ROUND(SUM(AG95:AG96),2)</f>
        <v>829126.95</v>
      </c>
      <c r="AH94" s="199"/>
      <c r="AI94" s="199"/>
      <c r="AJ94" s="199"/>
      <c r="AK94" s="199"/>
      <c r="AL94" s="199"/>
      <c r="AM94" s="199"/>
      <c r="AN94" s="200">
        <f>SUM(AG94,AT94)</f>
        <v>1003243.61</v>
      </c>
      <c r="AO94" s="200"/>
      <c r="AP94" s="200"/>
      <c r="AQ94" s="62" t="s">
        <v>1</v>
      </c>
      <c r="AR94" s="58"/>
      <c r="AS94" s="63">
        <f>ROUND(SUM(AS95:AS96),2)</f>
        <v>0</v>
      </c>
      <c r="AT94" s="64">
        <f>ROUND(SUM(AV94:AW94),2)</f>
        <v>174116.66</v>
      </c>
      <c r="AU94" s="65">
        <f>ROUND(SUM(AU95:AU96),5)</f>
        <v>608.60815000000002</v>
      </c>
      <c r="AV94" s="64">
        <f>ROUND(AZ94*L29,2)</f>
        <v>174116.66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ROUND(SUM(AZ95:AZ96),2)</f>
        <v>829126.95</v>
      </c>
      <c r="BA94" s="64">
        <f>ROUND(SUM(BA95:BA96),2)</f>
        <v>0</v>
      </c>
      <c r="BB94" s="64">
        <f>ROUND(SUM(BB95:BB96),2)</f>
        <v>0</v>
      </c>
      <c r="BC94" s="64">
        <f>ROUND(SUM(BC95:BC96),2)</f>
        <v>0</v>
      </c>
      <c r="BD94" s="66">
        <f>ROUND(SUM(BD95:BD96),2)</f>
        <v>0</v>
      </c>
      <c r="BS94" s="67" t="s">
        <v>72</v>
      </c>
      <c r="BT94" s="67" t="s">
        <v>73</v>
      </c>
      <c r="BU94" s="68" t="s">
        <v>74</v>
      </c>
      <c r="BV94" s="67" t="s">
        <v>75</v>
      </c>
      <c r="BW94" s="67" t="s">
        <v>5</v>
      </c>
      <c r="BX94" s="67" t="s">
        <v>76</v>
      </c>
      <c r="CL94" s="67" t="s">
        <v>1</v>
      </c>
    </row>
    <row r="95" spans="1:91" s="6" customFormat="1" ht="16.5" customHeight="1">
      <c r="A95" s="69" t="s">
        <v>77</v>
      </c>
      <c r="B95" s="70"/>
      <c r="C95" s="71"/>
      <c r="D95" s="198" t="s">
        <v>78</v>
      </c>
      <c r="E95" s="198"/>
      <c r="F95" s="198"/>
      <c r="G95" s="198"/>
      <c r="H95" s="198"/>
      <c r="I95" s="72"/>
      <c r="J95" s="198" t="s">
        <v>79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6">
        <f>'01 - Oprava střechy'!J30</f>
        <v>614126.94999999995</v>
      </c>
      <c r="AH95" s="197"/>
      <c r="AI95" s="197"/>
      <c r="AJ95" s="197"/>
      <c r="AK95" s="197"/>
      <c r="AL95" s="197"/>
      <c r="AM95" s="197"/>
      <c r="AN95" s="196">
        <f>SUM(AG95,AT95)</f>
        <v>743093.61</v>
      </c>
      <c r="AO95" s="197"/>
      <c r="AP95" s="197"/>
      <c r="AQ95" s="73" t="s">
        <v>80</v>
      </c>
      <c r="AR95" s="70"/>
      <c r="AS95" s="74">
        <v>0</v>
      </c>
      <c r="AT95" s="75">
        <f>ROUND(SUM(AV95:AW95),2)</f>
        <v>128966.66</v>
      </c>
      <c r="AU95" s="76">
        <f>'01 - Oprava střechy'!P129</f>
        <v>608.60814800000003</v>
      </c>
      <c r="AV95" s="75">
        <f>'01 - Oprava střechy'!J33</f>
        <v>128966.66</v>
      </c>
      <c r="AW95" s="75">
        <f>'01 - Oprava střechy'!J34</f>
        <v>0</v>
      </c>
      <c r="AX95" s="75">
        <f>'01 - Oprava střechy'!J35</f>
        <v>0</v>
      </c>
      <c r="AY95" s="75">
        <f>'01 - Oprava střechy'!J36</f>
        <v>0</v>
      </c>
      <c r="AZ95" s="75">
        <f>'01 - Oprava střechy'!F33</f>
        <v>614126.94999999995</v>
      </c>
      <c r="BA95" s="75">
        <f>'01 - Oprava střechy'!F34</f>
        <v>0</v>
      </c>
      <c r="BB95" s="75">
        <f>'01 - Oprava střechy'!F35</f>
        <v>0</v>
      </c>
      <c r="BC95" s="75">
        <f>'01 - Oprava střechy'!F36</f>
        <v>0</v>
      </c>
      <c r="BD95" s="77">
        <f>'01 - Oprava střechy'!F37</f>
        <v>0</v>
      </c>
      <c r="BT95" s="78" t="s">
        <v>81</v>
      </c>
      <c r="BV95" s="78" t="s">
        <v>75</v>
      </c>
      <c r="BW95" s="78" t="s">
        <v>82</v>
      </c>
      <c r="BX95" s="78" t="s">
        <v>5</v>
      </c>
      <c r="CL95" s="78" t="s">
        <v>1</v>
      </c>
      <c r="CM95" s="78" t="s">
        <v>83</v>
      </c>
    </row>
    <row r="96" spans="1:91" s="6" customFormat="1" ht="16.5" customHeight="1">
      <c r="A96" s="69" t="s">
        <v>77</v>
      </c>
      <c r="B96" s="70"/>
      <c r="C96" s="71"/>
      <c r="D96" s="198" t="s">
        <v>84</v>
      </c>
      <c r="E96" s="198"/>
      <c r="F96" s="198"/>
      <c r="G96" s="198"/>
      <c r="H96" s="198"/>
      <c r="I96" s="72"/>
      <c r="J96" s="198" t="s">
        <v>85</v>
      </c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6">
        <f>'VRN - Vedlejší rozpočtové...'!J30</f>
        <v>215000</v>
      </c>
      <c r="AH96" s="197"/>
      <c r="AI96" s="197"/>
      <c r="AJ96" s="197"/>
      <c r="AK96" s="197"/>
      <c r="AL96" s="197"/>
      <c r="AM96" s="197"/>
      <c r="AN96" s="196">
        <f>SUM(AG96,AT96)</f>
        <v>260150</v>
      </c>
      <c r="AO96" s="197"/>
      <c r="AP96" s="197"/>
      <c r="AQ96" s="73" t="s">
        <v>80</v>
      </c>
      <c r="AR96" s="70"/>
      <c r="AS96" s="79">
        <v>0</v>
      </c>
      <c r="AT96" s="80">
        <f>ROUND(SUM(AV96:AW96),2)</f>
        <v>45150</v>
      </c>
      <c r="AU96" s="81">
        <f>'VRN - Vedlejší rozpočtové...'!P124</f>
        <v>0</v>
      </c>
      <c r="AV96" s="80">
        <f>'VRN - Vedlejší rozpočtové...'!J33</f>
        <v>45150</v>
      </c>
      <c r="AW96" s="80">
        <f>'VRN - Vedlejší rozpočtové...'!J34</f>
        <v>0</v>
      </c>
      <c r="AX96" s="80">
        <f>'VRN - Vedlejší rozpočtové...'!J35</f>
        <v>0</v>
      </c>
      <c r="AY96" s="80">
        <f>'VRN - Vedlejší rozpočtové...'!J36</f>
        <v>0</v>
      </c>
      <c r="AZ96" s="80">
        <f>'VRN - Vedlejší rozpočtové...'!F33</f>
        <v>215000</v>
      </c>
      <c r="BA96" s="80">
        <f>'VRN - Vedlejší rozpočtové...'!F34</f>
        <v>0</v>
      </c>
      <c r="BB96" s="80">
        <f>'VRN - Vedlejší rozpočtové...'!F35</f>
        <v>0</v>
      </c>
      <c r="BC96" s="80">
        <f>'VRN - Vedlejší rozpočtové...'!F36</f>
        <v>0</v>
      </c>
      <c r="BD96" s="82">
        <f>'VRN - Vedlejší rozpočtové...'!F37</f>
        <v>0</v>
      </c>
      <c r="BT96" s="78" t="s">
        <v>81</v>
      </c>
      <c r="BV96" s="78" t="s">
        <v>75</v>
      </c>
      <c r="BW96" s="78" t="s">
        <v>86</v>
      </c>
      <c r="BX96" s="78" t="s">
        <v>5</v>
      </c>
      <c r="CL96" s="78" t="s">
        <v>1</v>
      </c>
      <c r="CM96" s="78" t="s">
        <v>83</v>
      </c>
    </row>
    <row r="97" spans="2:44" s="1" customFormat="1" ht="30" customHeight="1">
      <c r="B97" s="27"/>
      <c r="AR97" s="27"/>
    </row>
    <row r="98" spans="2:44" s="1" customFormat="1" ht="6.95" customHeight="1"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27"/>
    </row>
  </sheetData>
  <sheetProtection algorithmName="SHA-512" hashValue="kyXTG5XCS0gw32f2f9l7SqGjOQogWy6CDwA3MH40syOCc4fs96LJ35s2ifQ6MQRe8Lk1HQMcBXHV3ZwA+ELCZA==" saltValue="//uIa6UFIJMiXmjmxdCKdi+Plt4cn04L9gd0QAmh3FZa24p0d8CFoRVhOxj9i37cw3/aQLz2N6XePU112J/r5A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Oprava střechy'!C2" display="/" xr:uid="{00000000-0004-0000-0000-000000000000}"/>
    <hyperlink ref="A96" location="'VRN - Vedlejší rozpočtové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4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5" t="s">
        <v>82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87</v>
      </c>
      <c r="L4" s="18"/>
      <c r="M4" s="83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16.5" customHeight="1">
      <c r="B7" s="18"/>
      <c r="E7" s="201" t="str">
        <f>'Rekapitulace stavby'!K6</f>
        <v>Hotel Centrál</v>
      </c>
      <c r="F7" s="202"/>
      <c r="G7" s="202"/>
      <c r="H7" s="202"/>
      <c r="L7" s="18"/>
    </row>
    <row r="8" spans="2:46" s="1" customFormat="1" ht="12" customHeight="1">
      <c r="B8" s="27"/>
      <c r="D8" s="24" t="s">
        <v>88</v>
      </c>
      <c r="L8" s="27"/>
    </row>
    <row r="9" spans="2:46" s="1" customFormat="1" ht="16.5" customHeight="1">
      <c r="B9" s="27"/>
      <c r="E9" s="182" t="s">
        <v>89</v>
      </c>
      <c r="F9" s="203"/>
      <c r="G9" s="203"/>
      <c r="H9" s="203"/>
      <c r="L9" s="27"/>
    </row>
    <row r="10" spans="2:46" s="1" customFormat="1" ht="11.25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10. 11. 2024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2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tr">
        <f>'Rekapitulace stavby'!AN13</f>
        <v/>
      </c>
      <c r="L17" s="27"/>
    </row>
    <row r="18" spans="2:12" s="1" customFormat="1" ht="18" customHeight="1">
      <c r="B18" s="27"/>
      <c r="E18" s="168" t="str">
        <f>'Rekapitulace stavby'!E14</f>
        <v xml:space="preserve"> </v>
      </c>
      <c r="F18" s="168"/>
      <c r="G18" s="168"/>
      <c r="H18" s="168"/>
      <c r="I18" s="24" t="s">
        <v>25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29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171" t="s">
        <v>1</v>
      </c>
      <c r="F27" s="171"/>
      <c r="G27" s="171"/>
      <c r="H27" s="171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ROUND(J129, 2)</f>
        <v>614126.94999999995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ROUND((SUM(BE129:BE239)),  2)</f>
        <v>614126.94999999995</v>
      </c>
      <c r="I33" s="87">
        <v>0.21</v>
      </c>
      <c r="J33" s="86">
        <f>ROUND(((SUM(BE129:BE239))*I33),  2)</f>
        <v>128966.66</v>
      </c>
      <c r="L33" s="27"/>
    </row>
    <row r="34" spans="2:12" s="1" customFormat="1" ht="14.45" customHeight="1">
      <c r="B34" s="27"/>
      <c r="E34" s="24" t="s">
        <v>39</v>
      </c>
      <c r="F34" s="86">
        <f>ROUND((SUM(BF129:BF239)),  2)</f>
        <v>0</v>
      </c>
      <c r="I34" s="87">
        <v>0.12</v>
      </c>
      <c r="J34" s="86">
        <f>ROUND(((SUM(BF129:BF239))*I34),  2)</f>
        <v>0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ROUND((SUM(BG129:BG239)),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ROUND((SUM(BH129:BH239)),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ROUND((SUM(BI129:BI239)),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743093.61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90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201" t="str">
        <f>E7</f>
        <v>Hotel Centrál</v>
      </c>
      <c r="F85" s="202"/>
      <c r="G85" s="202"/>
      <c r="H85" s="202"/>
      <c r="L85" s="27"/>
    </row>
    <row r="86" spans="2:47" s="1" customFormat="1" ht="12" customHeight="1">
      <c r="B86" s="27"/>
      <c r="C86" s="24" t="s">
        <v>88</v>
      </c>
      <c r="L86" s="27"/>
    </row>
    <row r="87" spans="2:47" s="1" customFormat="1" ht="16.5" customHeight="1">
      <c r="B87" s="27"/>
      <c r="E87" s="182" t="str">
        <f>E9</f>
        <v>01 - Oprava střechy</v>
      </c>
      <c r="F87" s="203"/>
      <c r="G87" s="203"/>
      <c r="H87" s="203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Nová Paka</v>
      </c>
      <c r="I89" s="24" t="s">
        <v>20</v>
      </c>
      <c r="J89" s="47" t="str">
        <f>IF(J12="","",J12)</f>
        <v>10. 11. 2024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22</v>
      </c>
      <c r="F91" s="22" t="str">
        <f>E15</f>
        <v>Paradix s.r.o.</v>
      </c>
      <c r="I91" s="24" t="s">
        <v>28</v>
      </c>
      <c r="J91" s="25" t="str">
        <f>E21</f>
        <v>Ing. Pavel Šimek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31</v>
      </c>
      <c r="J92" s="25" t="str">
        <f>E24</f>
        <v>Ing. Pavel Šimek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91</v>
      </c>
      <c r="D94" s="88"/>
      <c r="E94" s="88"/>
      <c r="F94" s="88"/>
      <c r="G94" s="88"/>
      <c r="H94" s="88"/>
      <c r="I94" s="88"/>
      <c r="J94" s="97" t="s">
        <v>92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93</v>
      </c>
      <c r="J96" s="61">
        <f>J129</f>
        <v>614126.94999999995</v>
      </c>
      <c r="L96" s="27"/>
      <c r="AU96" s="15" t="s">
        <v>94</v>
      </c>
    </row>
    <row r="97" spans="2:12" s="8" customFormat="1" ht="24.95" customHeight="1">
      <c r="B97" s="99"/>
      <c r="D97" s="100" t="s">
        <v>95</v>
      </c>
      <c r="E97" s="101"/>
      <c r="F97" s="101"/>
      <c r="G97" s="101"/>
      <c r="H97" s="101"/>
      <c r="I97" s="101"/>
      <c r="J97" s="102">
        <f>J130</f>
        <v>292750.21999999997</v>
      </c>
      <c r="L97" s="99"/>
    </row>
    <row r="98" spans="2:12" s="9" customFormat="1" ht="19.899999999999999" customHeight="1">
      <c r="B98" s="103"/>
      <c r="D98" s="104" t="s">
        <v>96</v>
      </c>
      <c r="E98" s="105"/>
      <c r="F98" s="105"/>
      <c r="G98" s="105"/>
      <c r="H98" s="105"/>
      <c r="I98" s="105"/>
      <c r="J98" s="106">
        <f>J131</f>
        <v>47446</v>
      </c>
      <c r="L98" s="103"/>
    </row>
    <row r="99" spans="2:12" s="9" customFormat="1" ht="19.899999999999999" customHeight="1">
      <c r="B99" s="103"/>
      <c r="D99" s="104" t="s">
        <v>97</v>
      </c>
      <c r="E99" s="105"/>
      <c r="F99" s="105"/>
      <c r="G99" s="105"/>
      <c r="H99" s="105"/>
      <c r="I99" s="105"/>
      <c r="J99" s="106">
        <f>J139</f>
        <v>99660.5</v>
      </c>
      <c r="L99" s="103"/>
    </row>
    <row r="100" spans="2:12" s="9" customFormat="1" ht="19.899999999999999" customHeight="1">
      <c r="B100" s="103"/>
      <c r="D100" s="104" t="s">
        <v>98</v>
      </c>
      <c r="E100" s="105"/>
      <c r="F100" s="105"/>
      <c r="G100" s="105"/>
      <c r="H100" s="105"/>
      <c r="I100" s="105"/>
      <c r="J100" s="106">
        <f>J157</f>
        <v>9914.5</v>
      </c>
      <c r="L100" s="103"/>
    </row>
    <row r="101" spans="2:12" s="9" customFormat="1" ht="19.899999999999999" customHeight="1">
      <c r="B101" s="103"/>
      <c r="D101" s="104" t="s">
        <v>99</v>
      </c>
      <c r="E101" s="105"/>
      <c r="F101" s="105"/>
      <c r="G101" s="105"/>
      <c r="H101" s="105"/>
      <c r="I101" s="105"/>
      <c r="J101" s="106">
        <f>J164</f>
        <v>128858.59</v>
      </c>
      <c r="L101" s="103"/>
    </row>
    <row r="102" spans="2:12" s="9" customFormat="1" ht="19.899999999999999" customHeight="1">
      <c r="B102" s="103"/>
      <c r="D102" s="104" t="s">
        <v>100</v>
      </c>
      <c r="E102" s="105"/>
      <c r="F102" s="105"/>
      <c r="G102" s="105"/>
      <c r="H102" s="105"/>
      <c r="I102" s="105"/>
      <c r="J102" s="106">
        <f>J176</f>
        <v>6870.63</v>
      </c>
      <c r="L102" s="103"/>
    </row>
    <row r="103" spans="2:12" s="8" customFormat="1" ht="24.95" customHeight="1">
      <c r="B103" s="99"/>
      <c r="D103" s="100" t="s">
        <v>101</v>
      </c>
      <c r="E103" s="101"/>
      <c r="F103" s="101"/>
      <c r="G103" s="101"/>
      <c r="H103" s="101"/>
      <c r="I103" s="101"/>
      <c r="J103" s="102">
        <f>J178</f>
        <v>267976.73</v>
      </c>
      <c r="L103" s="99"/>
    </row>
    <row r="104" spans="2:12" s="9" customFormat="1" ht="19.899999999999999" customHeight="1">
      <c r="B104" s="103"/>
      <c r="D104" s="104" t="s">
        <v>102</v>
      </c>
      <c r="E104" s="105"/>
      <c r="F104" s="105"/>
      <c r="G104" s="105"/>
      <c r="H104" s="105"/>
      <c r="I104" s="105"/>
      <c r="J104" s="106">
        <f>J179</f>
        <v>11504.53</v>
      </c>
      <c r="L104" s="103"/>
    </row>
    <row r="105" spans="2:12" s="9" customFormat="1" ht="19.899999999999999" customHeight="1">
      <c r="B105" s="103"/>
      <c r="D105" s="104" t="s">
        <v>103</v>
      </c>
      <c r="E105" s="105"/>
      <c r="F105" s="105"/>
      <c r="G105" s="105"/>
      <c r="H105" s="105"/>
      <c r="I105" s="105"/>
      <c r="J105" s="106">
        <f>J185</f>
        <v>108767.75</v>
      </c>
      <c r="L105" s="103"/>
    </row>
    <row r="106" spans="2:12" s="9" customFormat="1" ht="19.899999999999999" customHeight="1">
      <c r="B106" s="103"/>
      <c r="D106" s="104" t="s">
        <v>104</v>
      </c>
      <c r="E106" s="105"/>
      <c r="F106" s="105"/>
      <c r="G106" s="105"/>
      <c r="H106" s="105"/>
      <c r="I106" s="105"/>
      <c r="J106" s="106">
        <f>J196</f>
        <v>127527</v>
      </c>
      <c r="L106" s="103"/>
    </row>
    <row r="107" spans="2:12" s="9" customFormat="1" ht="19.899999999999999" customHeight="1">
      <c r="B107" s="103"/>
      <c r="D107" s="104" t="s">
        <v>105</v>
      </c>
      <c r="E107" s="105"/>
      <c r="F107" s="105"/>
      <c r="G107" s="105"/>
      <c r="H107" s="105"/>
      <c r="I107" s="105"/>
      <c r="J107" s="106">
        <f>J222</f>
        <v>12473.9</v>
      </c>
      <c r="L107" s="103"/>
    </row>
    <row r="108" spans="2:12" s="9" customFormat="1" ht="19.899999999999999" customHeight="1">
      <c r="B108" s="103"/>
      <c r="D108" s="104" t="s">
        <v>106</v>
      </c>
      <c r="E108" s="105"/>
      <c r="F108" s="105"/>
      <c r="G108" s="105"/>
      <c r="H108" s="105"/>
      <c r="I108" s="105"/>
      <c r="J108" s="106">
        <f>J229</f>
        <v>7703.55</v>
      </c>
      <c r="L108" s="103"/>
    </row>
    <row r="109" spans="2:12" s="8" customFormat="1" ht="24.95" customHeight="1">
      <c r="B109" s="99"/>
      <c r="D109" s="100" t="s">
        <v>107</v>
      </c>
      <c r="E109" s="101"/>
      <c r="F109" s="101"/>
      <c r="G109" s="101"/>
      <c r="H109" s="101"/>
      <c r="I109" s="101"/>
      <c r="J109" s="102">
        <f>J233</f>
        <v>53400</v>
      </c>
      <c r="L109" s="99"/>
    </row>
    <row r="110" spans="2:12" s="1" customFormat="1" ht="21.75" customHeight="1">
      <c r="B110" s="27"/>
      <c r="L110" s="27"/>
    </row>
    <row r="111" spans="2:12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7"/>
    </row>
    <row r="115" spans="2:20" s="1" customFormat="1" ht="6.95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27"/>
    </row>
    <row r="116" spans="2:20" s="1" customFormat="1" ht="24.95" customHeight="1">
      <c r="B116" s="27"/>
      <c r="C116" s="19" t="s">
        <v>108</v>
      </c>
      <c r="L116" s="27"/>
    </row>
    <row r="117" spans="2:20" s="1" customFormat="1" ht="6.95" customHeight="1">
      <c r="B117" s="27"/>
      <c r="L117" s="27"/>
    </row>
    <row r="118" spans="2:20" s="1" customFormat="1" ht="12" customHeight="1">
      <c r="B118" s="27"/>
      <c r="C118" s="24" t="s">
        <v>14</v>
      </c>
      <c r="L118" s="27"/>
    </row>
    <row r="119" spans="2:20" s="1" customFormat="1" ht="16.5" customHeight="1">
      <c r="B119" s="27"/>
      <c r="E119" s="201" t="str">
        <f>E7</f>
        <v>Hotel Centrál</v>
      </c>
      <c r="F119" s="202"/>
      <c r="G119" s="202"/>
      <c r="H119" s="202"/>
      <c r="L119" s="27"/>
    </row>
    <row r="120" spans="2:20" s="1" customFormat="1" ht="12" customHeight="1">
      <c r="B120" s="27"/>
      <c r="C120" s="24" t="s">
        <v>88</v>
      </c>
      <c r="L120" s="27"/>
    </row>
    <row r="121" spans="2:20" s="1" customFormat="1" ht="16.5" customHeight="1">
      <c r="B121" s="27"/>
      <c r="E121" s="182" t="str">
        <f>E9</f>
        <v>01 - Oprava střechy</v>
      </c>
      <c r="F121" s="203"/>
      <c r="G121" s="203"/>
      <c r="H121" s="203"/>
      <c r="L121" s="27"/>
    </row>
    <row r="122" spans="2:20" s="1" customFormat="1" ht="6.95" customHeight="1">
      <c r="B122" s="27"/>
      <c r="L122" s="27"/>
    </row>
    <row r="123" spans="2:20" s="1" customFormat="1" ht="12" customHeight="1">
      <c r="B123" s="27"/>
      <c r="C123" s="24" t="s">
        <v>18</v>
      </c>
      <c r="F123" s="22" t="str">
        <f>F12</f>
        <v>Nová Paka</v>
      </c>
      <c r="I123" s="24" t="s">
        <v>20</v>
      </c>
      <c r="J123" s="47" t="str">
        <f>IF(J12="","",J12)</f>
        <v>10. 11. 2024</v>
      </c>
      <c r="L123" s="27"/>
    </row>
    <row r="124" spans="2:20" s="1" customFormat="1" ht="6.95" customHeight="1">
      <c r="B124" s="27"/>
      <c r="L124" s="27"/>
    </row>
    <row r="125" spans="2:20" s="1" customFormat="1" ht="15.2" customHeight="1">
      <c r="B125" s="27"/>
      <c r="C125" s="24" t="s">
        <v>22</v>
      </c>
      <c r="F125" s="22" t="str">
        <f>E15</f>
        <v>Paradix s.r.o.</v>
      </c>
      <c r="I125" s="24" t="s">
        <v>28</v>
      </c>
      <c r="J125" s="25" t="str">
        <f>E21</f>
        <v>Ing. Pavel Šimek</v>
      </c>
      <c r="L125" s="27"/>
    </row>
    <row r="126" spans="2:20" s="1" customFormat="1" ht="15.2" customHeight="1">
      <c r="B126" s="27"/>
      <c r="C126" s="24" t="s">
        <v>26</v>
      </c>
      <c r="F126" s="22" t="str">
        <f>IF(E18="","",E18)</f>
        <v xml:space="preserve"> </v>
      </c>
      <c r="I126" s="24" t="s">
        <v>31</v>
      </c>
      <c r="J126" s="25" t="str">
        <f>E24</f>
        <v>Ing. Pavel Šimek</v>
      </c>
      <c r="L126" s="27"/>
    </row>
    <row r="127" spans="2:20" s="1" customFormat="1" ht="10.35" customHeight="1">
      <c r="B127" s="27"/>
      <c r="L127" s="27"/>
    </row>
    <row r="128" spans="2:20" s="10" customFormat="1" ht="29.25" customHeight="1">
      <c r="B128" s="107"/>
      <c r="C128" s="108" t="s">
        <v>109</v>
      </c>
      <c r="D128" s="109" t="s">
        <v>58</v>
      </c>
      <c r="E128" s="109" t="s">
        <v>54</v>
      </c>
      <c r="F128" s="109" t="s">
        <v>55</v>
      </c>
      <c r="G128" s="109" t="s">
        <v>110</v>
      </c>
      <c r="H128" s="109" t="s">
        <v>111</v>
      </c>
      <c r="I128" s="109" t="s">
        <v>112</v>
      </c>
      <c r="J128" s="109" t="s">
        <v>92</v>
      </c>
      <c r="K128" s="110" t="s">
        <v>113</v>
      </c>
      <c r="L128" s="107"/>
      <c r="M128" s="54" t="s">
        <v>1</v>
      </c>
      <c r="N128" s="55" t="s">
        <v>37</v>
      </c>
      <c r="O128" s="55" t="s">
        <v>114</v>
      </c>
      <c r="P128" s="55" t="s">
        <v>115</v>
      </c>
      <c r="Q128" s="55" t="s">
        <v>116</v>
      </c>
      <c r="R128" s="55" t="s">
        <v>117</v>
      </c>
      <c r="S128" s="55" t="s">
        <v>118</v>
      </c>
      <c r="T128" s="56" t="s">
        <v>119</v>
      </c>
    </row>
    <row r="129" spans="2:65" s="1" customFormat="1" ht="22.9" customHeight="1">
      <c r="B129" s="27"/>
      <c r="C129" s="59" t="s">
        <v>120</v>
      </c>
      <c r="J129" s="111">
        <f>BK129</f>
        <v>614126.94999999995</v>
      </c>
      <c r="L129" s="27"/>
      <c r="M129" s="57"/>
      <c r="N129" s="48"/>
      <c r="O129" s="48"/>
      <c r="P129" s="112">
        <f>P130+P178+P233</f>
        <v>608.60814800000003</v>
      </c>
      <c r="Q129" s="48"/>
      <c r="R129" s="112">
        <f>R130+R178+R233</f>
        <v>5.2074104999999999</v>
      </c>
      <c r="S129" s="48"/>
      <c r="T129" s="113">
        <f>T130+T178+T233</f>
        <v>5.4021299999999997</v>
      </c>
      <c r="AT129" s="15" t="s">
        <v>72</v>
      </c>
      <c r="AU129" s="15" t="s">
        <v>94</v>
      </c>
      <c r="BK129" s="114">
        <f>BK130+BK178+BK233</f>
        <v>614126.94999999995</v>
      </c>
    </row>
    <row r="130" spans="2:65" s="11" customFormat="1" ht="25.9" customHeight="1">
      <c r="B130" s="115"/>
      <c r="D130" s="116" t="s">
        <v>72</v>
      </c>
      <c r="E130" s="117" t="s">
        <v>121</v>
      </c>
      <c r="F130" s="117" t="s">
        <v>122</v>
      </c>
      <c r="J130" s="118">
        <f>BK130</f>
        <v>292750.21999999997</v>
      </c>
      <c r="L130" s="115"/>
      <c r="M130" s="119"/>
      <c r="P130" s="120">
        <f>P131+P139+P157+P164+P176</f>
        <v>215.10354999999998</v>
      </c>
      <c r="R130" s="120">
        <f>R131+R139+R157+R164+R176</f>
        <v>3.0812605</v>
      </c>
      <c r="T130" s="121">
        <f>T131+T139+T157+T164+T176</f>
        <v>4.2977499999999997</v>
      </c>
      <c r="AR130" s="116" t="s">
        <v>81</v>
      </c>
      <c r="AT130" s="122" t="s">
        <v>72</v>
      </c>
      <c r="AU130" s="122" t="s">
        <v>73</v>
      </c>
      <c r="AY130" s="116" t="s">
        <v>123</v>
      </c>
      <c r="BK130" s="123">
        <f>BK131+BK139+BK157+BK164+BK176</f>
        <v>292750.21999999997</v>
      </c>
    </row>
    <row r="131" spans="2:65" s="11" customFormat="1" ht="22.9" customHeight="1">
      <c r="B131" s="115"/>
      <c r="D131" s="116" t="s">
        <v>72</v>
      </c>
      <c r="E131" s="124" t="s">
        <v>124</v>
      </c>
      <c r="F131" s="124" t="s">
        <v>125</v>
      </c>
      <c r="J131" s="125">
        <f>BK131</f>
        <v>47446</v>
      </c>
      <c r="L131" s="115"/>
      <c r="M131" s="119"/>
      <c r="P131" s="120">
        <f>SUM(P132:P138)</f>
        <v>39.678750000000001</v>
      </c>
      <c r="R131" s="120">
        <f>SUM(R132:R138)</f>
        <v>2.6428750000000001</v>
      </c>
      <c r="T131" s="121">
        <f>SUM(T132:T138)</f>
        <v>0</v>
      </c>
      <c r="AR131" s="116" t="s">
        <v>81</v>
      </c>
      <c r="AT131" s="122" t="s">
        <v>72</v>
      </c>
      <c r="AU131" s="122" t="s">
        <v>81</v>
      </c>
      <c r="AY131" s="116" t="s">
        <v>123</v>
      </c>
      <c r="BK131" s="123">
        <f>SUM(BK132:BK138)</f>
        <v>47446</v>
      </c>
    </row>
    <row r="132" spans="2:65" s="1" customFormat="1" ht="24.2" customHeight="1">
      <c r="B132" s="27"/>
      <c r="C132" s="126" t="s">
        <v>81</v>
      </c>
      <c r="D132" s="126" t="s">
        <v>126</v>
      </c>
      <c r="E132" s="127" t="s">
        <v>127</v>
      </c>
      <c r="F132" s="128" t="s">
        <v>128</v>
      </c>
      <c r="G132" s="129" t="s">
        <v>129</v>
      </c>
      <c r="H132" s="130">
        <v>79</v>
      </c>
      <c r="I132" s="131">
        <v>424</v>
      </c>
      <c r="J132" s="131">
        <f>ROUND(I132*H132,2)</f>
        <v>33496</v>
      </c>
      <c r="K132" s="128" t="s">
        <v>130</v>
      </c>
      <c r="L132" s="27"/>
      <c r="M132" s="132" t="s">
        <v>1</v>
      </c>
      <c r="N132" s="133" t="s">
        <v>38</v>
      </c>
      <c r="O132" s="134">
        <v>0.40500000000000003</v>
      </c>
      <c r="P132" s="134">
        <f>O132*H132</f>
        <v>31.995000000000001</v>
      </c>
      <c r="Q132" s="134">
        <v>2.6200000000000001E-2</v>
      </c>
      <c r="R132" s="134">
        <f>Q132*H132</f>
        <v>2.0697999999999999</v>
      </c>
      <c r="S132" s="134">
        <v>0</v>
      </c>
      <c r="T132" s="135">
        <f>S132*H132</f>
        <v>0</v>
      </c>
      <c r="AR132" s="136" t="s">
        <v>131</v>
      </c>
      <c r="AT132" s="136" t="s">
        <v>126</v>
      </c>
      <c r="AU132" s="136" t="s">
        <v>83</v>
      </c>
      <c r="AY132" s="15" t="s">
        <v>123</v>
      </c>
      <c r="BE132" s="137">
        <f>IF(N132="základní",J132,0)</f>
        <v>33496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5" t="s">
        <v>81</v>
      </c>
      <c r="BK132" s="137">
        <f>ROUND(I132*H132,2)</f>
        <v>33496</v>
      </c>
      <c r="BL132" s="15" t="s">
        <v>131</v>
      </c>
      <c r="BM132" s="136" t="s">
        <v>132</v>
      </c>
    </row>
    <row r="133" spans="2:65" s="12" customFormat="1" ht="11.25">
      <c r="B133" s="138"/>
      <c r="D133" s="139" t="s">
        <v>133</v>
      </c>
      <c r="E133" s="140" t="s">
        <v>1</v>
      </c>
      <c r="F133" s="141" t="s">
        <v>134</v>
      </c>
      <c r="H133" s="142">
        <v>39</v>
      </c>
      <c r="L133" s="138"/>
      <c r="M133" s="143"/>
      <c r="T133" s="144"/>
      <c r="AT133" s="140" t="s">
        <v>133</v>
      </c>
      <c r="AU133" s="140" t="s">
        <v>83</v>
      </c>
      <c r="AV133" s="12" t="s">
        <v>83</v>
      </c>
      <c r="AW133" s="12" t="s">
        <v>30</v>
      </c>
      <c r="AX133" s="12" t="s">
        <v>73</v>
      </c>
      <c r="AY133" s="140" t="s">
        <v>123</v>
      </c>
    </row>
    <row r="134" spans="2:65" s="12" customFormat="1" ht="11.25">
      <c r="B134" s="138"/>
      <c r="D134" s="139" t="s">
        <v>133</v>
      </c>
      <c r="E134" s="140" t="s">
        <v>1</v>
      </c>
      <c r="F134" s="141" t="s">
        <v>135</v>
      </c>
      <c r="H134" s="142">
        <v>40</v>
      </c>
      <c r="L134" s="138"/>
      <c r="M134" s="143"/>
      <c r="T134" s="144"/>
      <c r="AT134" s="140" t="s">
        <v>133</v>
      </c>
      <c r="AU134" s="140" t="s">
        <v>83</v>
      </c>
      <c r="AV134" s="12" t="s">
        <v>83</v>
      </c>
      <c r="AW134" s="12" t="s">
        <v>30</v>
      </c>
      <c r="AX134" s="12" t="s">
        <v>73</v>
      </c>
      <c r="AY134" s="140" t="s">
        <v>123</v>
      </c>
    </row>
    <row r="135" spans="2:65" s="13" customFormat="1" ht="11.25">
      <c r="B135" s="145"/>
      <c r="D135" s="139" t="s">
        <v>133</v>
      </c>
      <c r="E135" s="146" t="s">
        <v>1</v>
      </c>
      <c r="F135" s="147" t="s">
        <v>136</v>
      </c>
      <c r="H135" s="148">
        <v>79</v>
      </c>
      <c r="L135" s="145"/>
      <c r="M135" s="149"/>
      <c r="T135" s="150"/>
      <c r="AT135" s="146" t="s">
        <v>133</v>
      </c>
      <c r="AU135" s="146" t="s">
        <v>83</v>
      </c>
      <c r="AV135" s="13" t="s">
        <v>131</v>
      </c>
      <c r="AW135" s="13" t="s">
        <v>30</v>
      </c>
      <c r="AX135" s="13" t="s">
        <v>81</v>
      </c>
      <c r="AY135" s="146" t="s">
        <v>123</v>
      </c>
    </row>
    <row r="136" spans="2:65" s="1" customFormat="1" ht="33" customHeight="1">
      <c r="B136" s="27"/>
      <c r="C136" s="126" t="s">
        <v>83</v>
      </c>
      <c r="D136" s="126" t="s">
        <v>126</v>
      </c>
      <c r="E136" s="127" t="s">
        <v>137</v>
      </c>
      <c r="F136" s="128" t="s">
        <v>138</v>
      </c>
      <c r="G136" s="129" t="s">
        <v>129</v>
      </c>
      <c r="H136" s="130">
        <v>11.25</v>
      </c>
      <c r="I136" s="131">
        <v>1240</v>
      </c>
      <c r="J136" s="131">
        <f>ROUND(I136*H136,2)</f>
        <v>13950</v>
      </c>
      <c r="K136" s="128" t="s">
        <v>130</v>
      </c>
      <c r="L136" s="27"/>
      <c r="M136" s="132" t="s">
        <v>1</v>
      </c>
      <c r="N136" s="133" t="s">
        <v>38</v>
      </c>
      <c r="O136" s="134">
        <v>0.68300000000000005</v>
      </c>
      <c r="P136" s="134">
        <f>O136*H136</f>
        <v>7.6837500000000007</v>
      </c>
      <c r="Q136" s="134">
        <v>5.0939999999999999E-2</v>
      </c>
      <c r="R136" s="134">
        <f>Q136*H136</f>
        <v>0.573075</v>
      </c>
      <c r="S136" s="134">
        <v>0</v>
      </c>
      <c r="T136" s="135">
        <f>S136*H136</f>
        <v>0</v>
      </c>
      <c r="AR136" s="136" t="s">
        <v>131</v>
      </c>
      <c r="AT136" s="136" t="s">
        <v>126</v>
      </c>
      <c r="AU136" s="136" t="s">
        <v>83</v>
      </c>
      <c r="AY136" s="15" t="s">
        <v>123</v>
      </c>
      <c r="BE136" s="137">
        <f>IF(N136="základní",J136,0)</f>
        <v>13950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5" t="s">
        <v>81</v>
      </c>
      <c r="BK136" s="137">
        <f>ROUND(I136*H136,2)</f>
        <v>13950</v>
      </c>
      <c r="BL136" s="15" t="s">
        <v>131</v>
      </c>
      <c r="BM136" s="136" t="s">
        <v>139</v>
      </c>
    </row>
    <row r="137" spans="2:65" s="12" customFormat="1" ht="11.25">
      <c r="B137" s="138"/>
      <c r="D137" s="139" t="s">
        <v>133</v>
      </c>
      <c r="E137" s="140" t="s">
        <v>1</v>
      </c>
      <c r="F137" s="141" t="s">
        <v>140</v>
      </c>
      <c r="H137" s="142">
        <v>11.25</v>
      </c>
      <c r="L137" s="138"/>
      <c r="M137" s="143"/>
      <c r="T137" s="144"/>
      <c r="AT137" s="140" t="s">
        <v>133</v>
      </c>
      <c r="AU137" s="140" t="s">
        <v>83</v>
      </c>
      <c r="AV137" s="12" t="s">
        <v>83</v>
      </c>
      <c r="AW137" s="12" t="s">
        <v>30</v>
      </c>
      <c r="AX137" s="12" t="s">
        <v>73</v>
      </c>
      <c r="AY137" s="140" t="s">
        <v>123</v>
      </c>
    </row>
    <row r="138" spans="2:65" s="13" customFormat="1" ht="11.25">
      <c r="B138" s="145"/>
      <c r="D138" s="139" t="s">
        <v>133</v>
      </c>
      <c r="E138" s="146" t="s">
        <v>1</v>
      </c>
      <c r="F138" s="147" t="s">
        <v>136</v>
      </c>
      <c r="H138" s="148">
        <v>11.25</v>
      </c>
      <c r="L138" s="145"/>
      <c r="M138" s="149"/>
      <c r="T138" s="150"/>
      <c r="AT138" s="146" t="s">
        <v>133</v>
      </c>
      <c r="AU138" s="146" t="s">
        <v>83</v>
      </c>
      <c r="AV138" s="13" t="s">
        <v>131</v>
      </c>
      <c r="AW138" s="13" t="s">
        <v>30</v>
      </c>
      <c r="AX138" s="13" t="s">
        <v>81</v>
      </c>
      <c r="AY138" s="146" t="s">
        <v>123</v>
      </c>
    </row>
    <row r="139" spans="2:65" s="11" customFormat="1" ht="22.9" customHeight="1">
      <c r="B139" s="115"/>
      <c r="D139" s="116" t="s">
        <v>72</v>
      </c>
      <c r="E139" s="124" t="s">
        <v>141</v>
      </c>
      <c r="F139" s="124" t="s">
        <v>142</v>
      </c>
      <c r="J139" s="125">
        <f>BK139</f>
        <v>99660.5</v>
      </c>
      <c r="L139" s="115"/>
      <c r="M139" s="119"/>
      <c r="P139" s="120">
        <f>SUM(P140:P156)</f>
        <v>32.068999999999996</v>
      </c>
      <c r="R139" s="120">
        <f>SUM(R140:R156)</f>
        <v>0.43838549999999998</v>
      </c>
      <c r="T139" s="121">
        <f>SUM(T140:T156)</f>
        <v>0</v>
      </c>
      <c r="AR139" s="116" t="s">
        <v>81</v>
      </c>
      <c r="AT139" s="122" t="s">
        <v>72</v>
      </c>
      <c r="AU139" s="122" t="s">
        <v>81</v>
      </c>
      <c r="AY139" s="116" t="s">
        <v>123</v>
      </c>
      <c r="BK139" s="123">
        <f>SUM(BK140:BK156)</f>
        <v>99660.5</v>
      </c>
    </row>
    <row r="140" spans="2:65" s="1" customFormat="1" ht="33" customHeight="1">
      <c r="B140" s="27"/>
      <c r="C140" s="126" t="s">
        <v>143</v>
      </c>
      <c r="D140" s="126" t="s">
        <v>126</v>
      </c>
      <c r="E140" s="127" t="s">
        <v>144</v>
      </c>
      <c r="F140" s="128" t="s">
        <v>145</v>
      </c>
      <c r="G140" s="129" t="s">
        <v>146</v>
      </c>
      <c r="H140" s="130">
        <v>57</v>
      </c>
      <c r="I140" s="131">
        <v>183</v>
      </c>
      <c r="J140" s="131">
        <f>ROUND(I140*H140,2)</f>
        <v>10431</v>
      </c>
      <c r="K140" s="128" t="s">
        <v>130</v>
      </c>
      <c r="L140" s="27"/>
      <c r="M140" s="132" t="s">
        <v>1</v>
      </c>
      <c r="N140" s="133" t="s">
        <v>38</v>
      </c>
      <c r="O140" s="134">
        <v>0.371</v>
      </c>
      <c r="P140" s="134">
        <f>O140*H140</f>
        <v>21.146999999999998</v>
      </c>
      <c r="Q140" s="134">
        <v>0</v>
      </c>
      <c r="R140" s="134">
        <f>Q140*H140</f>
        <v>0</v>
      </c>
      <c r="S140" s="134">
        <v>0</v>
      </c>
      <c r="T140" s="135">
        <f>S140*H140</f>
        <v>0</v>
      </c>
      <c r="AR140" s="136" t="s">
        <v>131</v>
      </c>
      <c r="AT140" s="136" t="s">
        <v>126</v>
      </c>
      <c r="AU140" s="136" t="s">
        <v>83</v>
      </c>
      <c r="AY140" s="15" t="s">
        <v>123</v>
      </c>
      <c r="BE140" s="137">
        <f>IF(N140="základní",J140,0)</f>
        <v>10431</v>
      </c>
      <c r="BF140" s="137">
        <f>IF(N140="snížená",J140,0)</f>
        <v>0</v>
      </c>
      <c r="BG140" s="137">
        <f>IF(N140="zákl. přenesená",J140,0)</f>
        <v>0</v>
      </c>
      <c r="BH140" s="137">
        <f>IF(N140="sníž. přenesená",J140,0)</f>
        <v>0</v>
      </c>
      <c r="BI140" s="137">
        <f>IF(N140="nulová",J140,0)</f>
        <v>0</v>
      </c>
      <c r="BJ140" s="15" t="s">
        <v>81</v>
      </c>
      <c r="BK140" s="137">
        <f>ROUND(I140*H140,2)</f>
        <v>10431</v>
      </c>
      <c r="BL140" s="15" t="s">
        <v>131</v>
      </c>
      <c r="BM140" s="136" t="s">
        <v>147</v>
      </c>
    </row>
    <row r="141" spans="2:65" s="12" customFormat="1" ht="11.25">
      <c r="B141" s="138"/>
      <c r="D141" s="139" t="s">
        <v>133</v>
      </c>
      <c r="E141" s="140" t="s">
        <v>1</v>
      </c>
      <c r="F141" s="141" t="s">
        <v>148</v>
      </c>
      <c r="H141" s="142">
        <v>57</v>
      </c>
      <c r="L141" s="138"/>
      <c r="M141" s="143"/>
      <c r="T141" s="144"/>
      <c r="AT141" s="140" t="s">
        <v>133</v>
      </c>
      <c r="AU141" s="140" t="s">
        <v>83</v>
      </c>
      <c r="AV141" s="12" t="s">
        <v>83</v>
      </c>
      <c r="AW141" s="12" t="s">
        <v>30</v>
      </c>
      <c r="AX141" s="12" t="s">
        <v>73</v>
      </c>
      <c r="AY141" s="140" t="s">
        <v>123</v>
      </c>
    </row>
    <row r="142" spans="2:65" s="13" customFormat="1" ht="11.25">
      <c r="B142" s="145"/>
      <c r="D142" s="139" t="s">
        <v>133</v>
      </c>
      <c r="E142" s="146" t="s">
        <v>1</v>
      </c>
      <c r="F142" s="147" t="s">
        <v>136</v>
      </c>
      <c r="H142" s="148">
        <v>57</v>
      </c>
      <c r="L142" s="145"/>
      <c r="M142" s="149"/>
      <c r="T142" s="150"/>
      <c r="AT142" s="146" t="s">
        <v>133</v>
      </c>
      <c r="AU142" s="146" t="s">
        <v>83</v>
      </c>
      <c r="AV142" s="13" t="s">
        <v>131</v>
      </c>
      <c r="AW142" s="13" t="s">
        <v>30</v>
      </c>
      <c r="AX142" s="13" t="s">
        <v>81</v>
      </c>
      <c r="AY142" s="146" t="s">
        <v>123</v>
      </c>
    </row>
    <row r="143" spans="2:65" s="1" customFormat="1" ht="24.2" customHeight="1">
      <c r="B143" s="27"/>
      <c r="C143" s="151" t="s">
        <v>131</v>
      </c>
      <c r="D143" s="151" t="s">
        <v>149</v>
      </c>
      <c r="E143" s="152" t="s">
        <v>150</v>
      </c>
      <c r="F143" s="153" t="s">
        <v>151</v>
      </c>
      <c r="G143" s="154" t="s">
        <v>146</v>
      </c>
      <c r="H143" s="155">
        <v>59.85</v>
      </c>
      <c r="I143" s="156">
        <v>790</v>
      </c>
      <c r="J143" s="156">
        <f>ROUND(I143*H143,2)</f>
        <v>47281.5</v>
      </c>
      <c r="K143" s="153" t="s">
        <v>130</v>
      </c>
      <c r="L143" s="157"/>
      <c r="M143" s="158" t="s">
        <v>1</v>
      </c>
      <c r="N143" s="159" t="s">
        <v>38</v>
      </c>
      <c r="O143" s="134">
        <v>0</v>
      </c>
      <c r="P143" s="134">
        <f>O143*H143</f>
        <v>0</v>
      </c>
      <c r="Q143" s="134">
        <v>6.6299999999999996E-3</v>
      </c>
      <c r="R143" s="134">
        <f>Q143*H143</f>
        <v>0.39680549999999998</v>
      </c>
      <c r="S143" s="134">
        <v>0</v>
      </c>
      <c r="T143" s="135">
        <f>S143*H143</f>
        <v>0</v>
      </c>
      <c r="AR143" s="136" t="s">
        <v>141</v>
      </c>
      <c r="AT143" s="136" t="s">
        <v>149</v>
      </c>
      <c r="AU143" s="136" t="s">
        <v>83</v>
      </c>
      <c r="AY143" s="15" t="s">
        <v>123</v>
      </c>
      <c r="BE143" s="137">
        <f>IF(N143="základní",J143,0)</f>
        <v>47281.5</v>
      </c>
      <c r="BF143" s="137">
        <f>IF(N143="snížená",J143,0)</f>
        <v>0</v>
      </c>
      <c r="BG143" s="137">
        <f>IF(N143="zákl. přenesená",J143,0)</f>
        <v>0</v>
      </c>
      <c r="BH143" s="137">
        <f>IF(N143="sníž. přenesená",J143,0)</f>
        <v>0</v>
      </c>
      <c r="BI143" s="137">
        <f>IF(N143="nulová",J143,0)</f>
        <v>0</v>
      </c>
      <c r="BJ143" s="15" t="s">
        <v>81</v>
      </c>
      <c r="BK143" s="137">
        <f>ROUND(I143*H143,2)</f>
        <v>47281.5</v>
      </c>
      <c r="BL143" s="15" t="s">
        <v>131</v>
      </c>
      <c r="BM143" s="136" t="s">
        <v>152</v>
      </c>
    </row>
    <row r="144" spans="2:65" s="12" customFormat="1" ht="11.25">
      <c r="B144" s="138"/>
      <c r="D144" s="139" t="s">
        <v>133</v>
      </c>
      <c r="F144" s="141" t="s">
        <v>153</v>
      </c>
      <c r="H144" s="142">
        <v>59.85</v>
      </c>
      <c r="L144" s="138"/>
      <c r="M144" s="143"/>
      <c r="T144" s="144"/>
      <c r="AT144" s="140" t="s">
        <v>133</v>
      </c>
      <c r="AU144" s="140" t="s">
        <v>83</v>
      </c>
      <c r="AV144" s="12" t="s">
        <v>83</v>
      </c>
      <c r="AW144" s="12" t="s">
        <v>4</v>
      </c>
      <c r="AX144" s="12" t="s">
        <v>81</v>
      </c>
      <c r="AY144" s="140" t="s">
        <v>123</v>
      </c>
    </row>
    <row r="145" spans="2:65" s="1" customFormat="1" ht="24.2" customHeight="1">
      <c r="B145" s="27"/>
      <c r="C145" s="126" t="s">
        <v>154</v>
      </c>
      <c r="D145" s="126" t="s">
        <v>126</v>
      </c>
      <c r="E145" s="127" t="s">
        <v>155</v>
      </c>
      <c r="F145" s="128" t="s">
        <v>156</v>
      </c>
      <c r="G145" s="129" t="s">
        <v>157</v>
      </c>
      <c r="H145" s="130">
        <v>4</v>
      </c>
      <c r="I145" s="131">
        <v>469</v>
      </c>
      <c r="J145" s="131">
        <f>ROUND(I145*H145,2)</f>
        <v>1876</v>
      </c>
      <c r="K145" s="128" t="s">
        <v>130</v>
      </c>
      <c r="L145" s="27"/>
      <c r="M145" s="132" t="s">
        <v>1</v>
      </c>
      <c r="N145" s="133" t="s">
        <v>38</v>
      </c>
      <c r="O145" s="134">
        <v>0.90400000000000003</v>
      </c>
      <c r="P145" s="134">
        <f>O145*H145</f>
        <v>3.6160000000000001</v>
      </c>
      <c r="Q145" s="134">
        <v>0</v>
      </c>
      <c r="R145" s="134">
        <f>Q145*H145</f>
        <v>0</v>
      </c>
      <c r="S145" s="134">
        <v>0</v>
      </c>
      <c r="T145" s="135">
        <f>S145*H145</f>
        <v>0</v>
      </c>
      <c r="AR145" s="136" t="s">
        <v>131</v>
      </c>
      <c r="AT145" s="136" t="s">
        <v>126</v>
      </c>
      <c r="AU145" s="136" t="s">
        <v>83</v>
      </c>
      <c r="AY145" s="15" t="s">
        <v>123</v>
      </c>
      <c r="BE145" s="137">
        <f>IF(N145="základní",J145,0)</f>
        <v>1876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5" t="s">
        <v>81</v>
      </c>
      <c r="BK145" s="137">
        <f>ROUND(I145*H145,2)</f>
        <v>1876</v>
      </c>
      <c r="BL145" s="15" t="s">
        <v>131</v>
      </c>
      <c r="BM145" s="136" t="s">
        <v>158</v>
      </c>
    </row>
    <row r="146" spans="2:65" s="12" customFormat="1" ht="11.25">
      <c r="B146" s="138"/>
      <c r="D146" s="139" t="s">
        <v>133</v>
      </c>
      <c r="E146" s="140" t="s">
        <v>1</v>
      </c>
      <c r="F146" s="141" t="s">
        <v>131</v>
      </c>
      <c r="H146" s="142">
        <v>4</v>
      </c>
      <c r="L146" s="138"/>
      <c r="M146" s="143"/>
      <c r="T146" s="144"/>
      <c r="AT146" s="140" t="s">
        <v>133</v>
      </c>
      <c r="AU146" s="140" t="s">
        <v>83</v>
      </c>
      <c r="AV146" s="12" t="s">
        <v>83</v>
      </c>
      <c r="AW146" s="12" t="s">
        <v>30</v>
      </c>
      <c r="AX146" s="12" t="s">
        <v>73</v>
      </c>
      <c r="AY146" s="140" t="s">
        <v>123</v>
      </c>
    </row>
    <row r="147" spans="2:65" s="13" customFormat="1" ht="11.25">
      <c r="B147" s="145"/>
      <c r="D147" s="139" t="s">
        <v>133</v>
      </c>
      <c r="E147" s="146" t="s">
        <v>1</v>
      </c>
      <c r="F147" s="147" t="s">
        <v>136</v>
      </c>
      <c r="H147" s="148">
        <v>4</v>
      </c>
      <c r="L147" s="145"/>
      <c r="M147" s="149"/>
      <c r="T147" s="150"/>
      <c r="AT147" s="146" t="s">
        <v>133</v>
      </c>
      <c r="AU147" s="146" t="s">
        <v>83</v>
      </c>
      <c r="AV147" s="13" t="s">
        <v>131</v>
      </c>
      <c r="AW147" s="13" t="s">
        <v>30</v>
      </c>
      <c r="AX147" s="13" t="s">
        <v>81</v>
      </c>
      <c r="AY147" s="146" t="s">
        <v>123</v>
      </c>
    </row>
    <row r="148" spans="2:65" s="1" customFormat="1" ht="16.5" customHeight="1">
      <c r="B148" s="27"/>
      <c r="C148" s="151" t="s">
        <v>124</v>
      </c>
      <c r="D148" s="151" t="s">
        <v>149</v>
      </c>
      <c r="E148" s="152" t="s">
        <v>159</v>
      </c>
      <c r="F148" s="153" t="s">
        <v>160</v>
      </c>
      <c r="G148" s="154" t="s">
        <v>157</v>
      </c>
      <c r="H148" s="155">
        <v>4</v>
      </c>
      <c r="I148" s="156">
        <v>1010</v>
      </c>
      <c r="J148" s="156">
        <f>ROUND(I148*H148,2)</f>
        <v>4040</v>
      </c>
      <c r="K148" s="153" t="s">
        <v>130</v>
      </c>
      <c r="L148" s="157"/>
      <c r="M148" s="158" t="s">
        <v>1</v>
      </c>
      <c r="N148" s="159" t="s">
        <v>38</v>
      </c>
      <c r="O148" s="134">
        <v>0</v>
      </c>
      <c r="P148" s="134">
        <f>O148*H148</f>
        <v>0</v>
      </c>
      <c r="Q148" s="134">
        <v>1.7700000000000001E-3</v>
      </c>
      <c r="R148" s="134">
        <f>Q148*H148</f>
        <v>7.0800000000000004E-3</v>
      </c>
      <c r="S148" s="134">
        <v>0</v>
      </c>
      <c r="T148" s="135">
        <f>S148*H148</f>
        <v>0</v>
      </c>
      <c r="AR148" s="136" t="s">
        <v>141</v>
      </c>
      <c r="AT148" s="136" t="s">
        <v>149</v>
      </c>
      <c r="AU148" s="136" t="s">
        <v>83</v>
      </c>
      <c r="AY148" s="15" t="s">
        <v>123</v>
      </c>
      <c r="BE148" s="137">
        <f>IF(N148="základní",J148,0)</f>
        <v>4040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5" t="s">
        <v>81</v>
      </c>
      <c r="BK148" s="137">
        <f>ROUND(I148*H148,2)</f>
        <v>4040</v>
      </c>
      <c r="BL148" s="15" t="s">
        <v>131</v>
      </c>
      <c r="BM148" s="136" t="s">
        <v>161</v>
      </c>
    </row>
    <row r="149" spans="2:65" s="1" customFormat="1" ht="24.2" customHeight="1">
      <c r="B149" s="27"/>
      <c r="C149" s="126" t="s">
        <v>162</v>
      </c>
      <c r="D149" s="126" t="s">
        <v>126</v>
      </c>
      <c r="E149" s="127" t="s">
        <v>163</v>
      </c>
      <c r="F149" s="128" t="s">
        <v>164</v>
      </c>
      <c r="G149" s="129" t="s">
        <v>157</v>
      </c>
      <c r="H149" s="130">
        <v>6</v>
      </c>
      <c r="I149" s="131">
        <v>469</v>
      </c>
      <c r="J149" s="131">
        <f>ROUND(I149*H149,2)</f>
        <v>2814</v>
      </c>
      <c r="K149" s="128" t="s">
        <v>130</v>
      </c>
      <c r="L149" s="27"/>
      <c r="M149" s="132" t="s">
        <v>1</v>
      </c>
      <c r="N149" s="133" t="s">
        <v>38</v>
      </c>
      <c r="O149" s="134">
        <v>0.90400000000000003</v>
      </c>
      <c r="P149" s="134">
        <f>O149*H149</f>
        <v>5.4240000000000004</v>
      </c>
      <c r="Q149" s="134">
        <v>0</v>
      </c>
      <c r="R149" s="134">
        <f>Q149*H149</f>
        <v>0</v>
      </c>
      <c r="S149" s="134">
        <v>0</v>
      </c>
      <c r="T149" s="135">
        <f>S149*H149</f>
        <v>0</v>
      </c>
      <c r="AR149" s="136" t="s">
        <v>131</v>
      </c>
      <c r="AT149" s="136" t="s">
        <v>126</v>
      </c>
      <c r="AU149" s="136" t="s">
        <v>83</v>
      </c>
      <c r="AY149" s="15" t="s">
        <v>123</v>
      </c>
      <c r="BE149" s="137">
        <f>IF(N149="základní",J149,0)</f>
        <v>2814</v>
      </c>
      <c r="BF149" s="137">
        <f>IF(N149="snížená",J149,0)</f>
        <v>0</v>
      </c>
      <c r="BG149" s="137">
        <f>IF(N149="zákl. přenesená",J149,0)</f>
        <v>0</v>
      </c>
      <c r="BH149" s="137">
        <f>IF(N149="sníž. přenesená",J149,0)</f>
        <v>0</v>
      </c>
      <c r="BI149" s="137">
        <f>IF(N149="nulová",J149,0)</f>
        <v>0</v>
      </c>
      <c r="BJ149" s="15" t="s">
        <v>81</v>
      </c>
      <c r="BK149" s="137">
        <f>ROUND(I149*H149,2)</f>
        <v>2814</v>
      </c>
      <c r="BL149" s="15" t="s">
        <v>131</v>
      </c>
      <c r="BM149" s="136" t="s">
        <v>165</v>
      </c>
    </row>
    <row r="150" spans="2:65" s="12" customFormat="1" ht="11.25">
      <c r="B150" s="138"/>
      <c r="D150" s="139" t="s">
        <v>133</v>
      </c>
      <c r="E150" s="140" t="s">
        <v>1</v>
      </c>
      <c r="F150" s="141" t="s">
        <v>124</v>
      </c>
      <c r="H150" s="142">
        <v>6</v>
      </c>
      <c r="L150" s="138"/>
      <c r="M150" s="143"/>
      <c r="T150" s="144"/>
      <c r="AT150" s="140" t="s">
        <v>133</v>
      </c>
      <c r="AU150" s="140" t="s">
        <v>83</v>
      </c>
      <c r="AV150" s="12" t="s">
        <v>83</v>
      </c>
      <c r="AW150" s="12" t="s">
        <v>30</v>
      </c>
      <c r="AX150" s="12" t="s">
        <v>73</v>
      </c>
      <c r="AY150" s="140" t="s">
        <v>123</v>
      </c>
    </row>
    <row r="151" spans="2:65" s="13" customFormat="1" ht="11.25">
      <c r="B151" s="145"/>
      <c r="D151" s="139" t="s">
        <v>133</v>
      </c>
      <c r="E151" s="146" t="s">
        <v>1</v>
      </c>
      <c r="F151" s="147" t="s">
        <v>136</v>
      </c>
      <c r="H151" s="148">
        <v>6</v>
      </c>
      <c r="L151" s="145"/>
      <c r="M151" s="149"/>
      <c r="T151" s="150"/>
      <c r="AT151" s="146" t="s">
        <v>133</v>
      </c>
      <c r="AU151" s="146" t="s">
        <v>83</v>
      </c>
      <c r="AV151" s="13" t="s">
        <v>131</v>
      </c>
      <c r="AW151" s="13" t="s">
        <v>30</v>
      </c>
      <c r="AX151" s="13" t="s">
        <v>81</v>
      </c>
      <c r="AY151" s="146" t="s">
        <v>123</v>
      </c>
    </row>
    <row r="152" spans="2:65" s="1" customFormat="1" ht="16.5" customHeight="1">
      <c r="B152" s="27"/>
      <c r="C152" s="151" t="s">
        <v>141</v>
      </c>
      <c r="D152" s="151" t="s">
        <v>149</v>
      </c>
      <c r="E152" s="152" t="s">
        <v>166</v>
      </c>
      <c r="F152" s="153" t="s">
        <v>167</v>
      </c>
      <c r="G152" s="154" t="s">
        <v>157</v>
      </c>
      <c r="H152" s="155">
        <v>6</v>
      </c>
      <c r="I152" s="156">
        <v>4090</v>
      </c>
      <c r="J152" s="156">
        <f>ROUND(I152*H152,2)</f>
        <v>24540</v>
      </c>
      <c r="K152" s="153" t="s">
        <v>130</v>
      </c>
      <c r="L152" s="157"/>
      <c r="M152" s="158" t="s">
        <v>1</v>
      </c>
      <c r="N152" s="159" t="s">
        <v>38</v>
      </c>
      <c r="O152" s="134">
        <v>0</v>
      </c>
      <c r="P152" s="134">
        <f>O152*H152</f>
        <v>0</v>
      </c>
      <c r="Q152" s="134">
        <v>4.1200000000000004E-3</v>
      </c>
      <c r="R152" s="134">
        <f>Q152*H152</f>
        <v>2.4720000000000002E-2</v>
      </c>
      <c r="S152" s="134">
        <v>0</v>
      </c>
      <c r="T152" s="135">
        <f>S152*H152</f>
        <v>0</v>
      </c>
      <c r="AR152" s="136" t="s">
        <v>141</v>
      </c>
      <c r="AT152" s="136" t="s">
        <v>149</v>
      </c>
      <c r="AU152" s="136" t="s">
        <v>83</v>
      </c>
      <c r="AY152" s="15" t="s">
        <v>123</v>
      </c>
      <c r="BE152" s="137">
        <f>IF(N152="základní",J152,0)</f>
        <v>24540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5" t="s">
        <v>81</v>
      </c>
      <c r="BK152" s="137">
        <f>ROUND(I152*H152,2)</f>
        <v>24540</v>
      </c>
      <c r="BL152" s="15" t="s">
        <v>131</v>
      </c>
      <c r="BM152" s="136" t="s">
        <v>168</v>
      </c>
    </row>
    <row r="153" spans="2:65" s="1" customFormat="1" ht="24.2" customHeight="1">
      <c r="B153" s="27"/>
      <c r="C153" s="126" t="s">
        <v>169</v>
      </c>
      <c r="D153" s="126" t="s">
        <v>126</v>
      </c>
      <c r="E153" s="127" t="s">
        <v>170</v>
      </c>
      <c r="F153" s="128" t="s">
        <v>171</v>
      </c>
      <c r="G153" s="129" t="s">
        <v>157</v>
      </c>
      <c r="H153" s="130">
        <v>2</v>
      </c>
      <c r="I153" s="131">
        <v>489</v>
      </c>
      <c r="J153" s="131">
        <f>ROUND(I153*H153,2)</f>
        <v>978</v>
      </c>
      <c r="K153" s="128" t="s">
        <v>130</v>
      </c>
      <c r="L153" s="27"/>
      <c r="M153" s="132" t="s">
        <v>1</v>
      </c>
      <c r="N153" s="133" t="s">
        <v>38</v>
      </c>
      <c r="O153" s="134">
        <v>0.94099999999999995</v>
      </c>
      <c r="P153" s="134">
        <f>O153*H153</f>
        <v>1.8819999999999999</v>
      </c>
      <c r="Q153" s="134">
        <v>0</v>
      </c>
      <c r="R153" s="134">
        <f>Q153*H153</f>
        <v>0</v>
      </c>
      <c r="S153" s="134">
        <v>0</v>
      </c>
      <c r="T153" s="135">
        <f>S153*H153</f>
        <v>0</v>
      </c>
      <c r="AR153" s="136" t="s">
        <v>131</v>
      </c>
      <c r="AT153" s="136" t="s">
        <v>126</v>
      </c>
      <c r="AU153" s="136" t="s">
        <v>83</v>
      </c>
      <c r="AY153" s="15" t="s">
        <v>123</v>
      </c>
      <c r="BE153" s="137">
        <f>IF(N153="základní",J153,0)</f>
        <v>978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5" t="s">
        <v>81</v>
      </c>
      <c r="BK153" s="137">
        <f>ROUND(I153*H153,2)</f>
        <v>978</v>
      </c>
      <c r="BL153" s="15" t="s">
        <v>131</v>
      </c>
      <c r="BM153" s="136" t="s">
        <v>172</v>
      </c>
    </row>
    <row r="154" spans="2:65" s="12" customFormat="1" ht="11.25">
      <c r="B154" s="138"/>
      <c r="D154" s="139" t="s">
        <v>133</v>
      </c>
      <c r="E154" s="140" t="s">
        <v>1</v>
      </c>
      <c r="F154" s="141" t="s">
        <v>83</v>
      </c>
      <c r="H154" s="142">
        <v>2</v>
      </c>
      <c r="L154" s="138"/>
      <c r="M154" s="143"/>
      <c r="T154" s="144"/>
      <c r="AT154" s="140" t="s">
        <v>133</v>
      </c>
      <c r="AU154" s="140" t="s">
        <v>83</v>
      </c>
      <c r="AV154" s="12" t="s">
        <v>83</v>
      </c>
      <c r="AW154" s="12" t="s">
        <v>30</v>
      </c>
      <c r="AX154" s="12" t="s">
        <v>73</v>
      </c>
      <c r="AY154" s="140" t="s">
        <v>123</v>
      </c>
    </row>
    <row r="155" spans="2:65" s="13" customFormat="1" ht="11.25">
      <c r="B155" s="145"/>
      <c r="D155" s="139" t="s">
        <v>133</v>
      </c>
      <c r="E155" s="146" t="s">
        <v>1</v>
      </c>
      <c r="F155" s="147" t="s">
        <v>136</v>
      </c>
      <c r="H155" s="148">
        <v>2</v>
      </c>
      <c r="L155" s="145"/>
      <c r="M155" s="149"/>
      <c r="T155" s="150"/>
      <c r="AT155" s="146" t="s">
        <v>133</v>
      </c>
      <c r="AU155" s="146" t="s">
        <v>83</v>
      </c>
      <c r="AV155" s="13" t="s">
        <v>131</v>
      </c>
      <c r="AW155" s="13" t="s">
        <v>30</v>
      </c>
      <c r="AX155" s="13" t="s">
        <v>81</v>
      </c>
      <c r="AY155" s="146" t="s">
        <v>123</v>
      </c>
    </row>
    <row r="156" spans="2:65" s="1" customFormat="1" ht="24.2" customHeight="1">
      <c r="B156" s="27"/>
      <c r="C156" s="151" t="s">
        <v>173</v>
      </c>
      <c r="D156" s="151" t="s">
        <v>149</v>
      </c>
      <c r="E156" s="152" t="s">
        <v>174</v>
      </c>
      <c r="F156" s="153" t="s">
        <v>175</v>
      </c>
      <c r="G156" s="154" t="s">
        <v>157</v>
      </c>
      <c r="H156" s="155">
        <v>2</v>
      </c>
      <c r="I156" s="156">
        <v>3850</v>
      </c>
      <c r="J156" s="156">
        <f>ROUND(I156*H156,2)</f>
        <v>7700</v>
      </c>
      <c r="K156" s="153" t="s">
        <v>130</v>
      </c>
      <c r="L156" s="157"/>
      <c r="M156" s="158" t="s">
        <v>1</v>
      </c>
      <c r="N156" s="159" t="s">
        <v>38</v>
      </c>
      <c r="O156" s="134">
        <v>0</v>
      </c>
      <c r="P156" s="134">
        <f>O156*H156</f>
        <v>0</v>
      </c>
      <c r="Q156" s="134">
        <v>4.8900000000000002E-3</v>
      </c>
      <c r="R156" s="134">
        <f>Q156*H156</f>
        <v>9.7800000000000005E-3</v>
      </c>
      <c r="S156" s="134">
        <v>0</v>
      </c>
      <c r="T156" s="135">
        <f>S156*H156</f>
        <v>0</v>
      </c>
      <c r="AR156" s="136" t="s">
        <v>141</v>
      </c>
      <c r="AT156" s="136" t="s">
        <v>149</v>
      </c>
      <c r="AU156" s="136" t="s">
        <v>83</v>
      </c>
      <c r="AY156" s="15" t="s">
        <v>123</v>
      </c>
      <c r="BE156" s="137">
        <f>IF(N156="základní",J156,0)</f>
        <v>7700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5" t="s">
        <v>81</v>
      </c>
      <c r="BK156" s="137">
        <f>ROUND(I156*H156,2)</f>
        <v>7700</v>
      </c>
      <c r="BL156" s="15" t="s">
        <v>131</v>
      </c>
      <c r="BM156" s="136" t="s">
        <v>176</v>
      </c>
    </row>
    <row r="157" spans="2:65" s="11" customFormat="1" ht="22.9" customHeight="1">
      <c r="B157" s="115"/>
      <c r="D157" s="116" t="s">
        <v>72</v>
      </c>
      <c r="E157" s="124" t="s">
        <v>169</v>
      </c>
      <c r="F157" s="124" t="s">
        <v>177</v>
      </c>
      <c r="J157" s="125">
        <f>BK157</f>
        <v>9914.5</v>
      </c>
      <c r="L157" s="115"/>
      <c r="M157" s="119"/>
      <c r="P157" s="120">
        <f>SUM(P158:P163)</f>
        <v>23.015000000000001</v>
      </c>
      <c r="R157" s="120">
        <f>SUM(R158:R163)</f>
        <v>0</v>
      </c>
      <c r="T157" s="121">
        <f>SUM(T158:T163)</f>
        <v>4.2977499999999997</v>
      </c>
      <c r="AR157" s="116" t="s">
        <v>81</v>
      </c>
      <c r="AT157" s="122" t="s">
        <v>72</v>
      </c>
      <c r="AU157" s="122" t="s">
        <v>81</v>
      </c>
      <c r="AY157" s="116" t="s">
        <v>123</v>
      </c>
      <c r="BK157" s="123">
        <f>SUM(BK158:BK163)</f>
        <v>9914.5</v>
      </c>
    </row>
    <row r="158" spans="2:65" s="1" customFormat="1" ht="37.9" customHeight="1">
      <c r="B158" s="27"/>
      <c r="C158" s="126" t="s">
        <v>178</v>
      </c>
      <c r="D158" s="126" t="s">
        <v>126</v>
      </c>
      <c r="E158" s="127" t="s">
        <v>179</v>
      </c>
      <c r="F158" s="128" t="s">
        <v>180</v>
      </c>
      <c r="G158" s="129" t="s">
        <v>129</v>
      </c>
      <c r="H158" s="130">
        <v>79</v>
      </c>
      <c r="I158" s="131">
        <v>112</v>
      </c>
      <c r="J158" s="131">
        <f>ROUND(I158*H158,2)</f>
        <v>8848</v>
      </c>
      <c r="K158" s="128" t="s">
        <v>130</v>
      </c>
      <c r="L158" s="27"/>
      <c r="M158" s="132" t="s">
        <v>1</v>
      </c>
      <c r="N158" s="133" t="s">
        <v>38</v>
      </c>
      <c r="O158" s="134">
        <v>0.26</v>
      </c>
      <c r="P158" s="134">
        <f>O158*H158</f>
        <v>20.54</v>
      </c>
      <c r="Q158" s="134">
        <v>0</v>
      </c>
      <c r="R158" s="134">
        <f>Q158*H158</f>
        <v>0</v>
      </c>
      <c r="S158" s="134">
        <v>4.5999999999999999E-2</v>
      </c>
      <c r="T158" s="135">
        <f>S158*H158</f>
        <v>3.6339999999999999</v>
      </c>
      <c r="AR158" s="136" t="s">
        <v>131</v>
      </c>
      <c r="AT158" s="136" t="s">
        <v>126</v>
      </c>
      <c r="AU158" s="136" t="s">
        <v>83</v>
      </c>
      <c r="AY158" s="15" t="s">
        <v>123</v>
      </c>
      <c r="BE158" s="137">
        <f>IF(N158="základní",J158,0)</f>
        <v>8848</v>
      </c>
      <c r="BF158" s="137">
        <f>IF(N158="snížená",J158,0)</f>
        <v>0</v>
      </c>
      <c r="BG158" s="137">
        <f>IF(N158="zákl. přenesená",J158,0)</f>
        <v>0</v>
      </c>
      <c r="BH158" s="137">
        <f>IF(N158="sníž. přenesená",J158,0)</f>
        <v>0</v>
      </c>
      <c r="BI158" s="137">
        <f>IF(N158="nulová",J158,0)</f>
        <v>0</v>
      </c>
      <c r="BJ158" s="15" t="s">
        <v>81</v>
      </c>
      <c r="BK158" s="137">
        <f>ROUND(I158*H158,2)</f>
        <v>8848</v>
      </c>
      <c r="BL158" s="15" t="s">
        <v>131</v>
      </c>
      <c r="BM158" s="136" t="s">
        <v>181</v>
      </c>
    </row>
    <row r="159" spans="2:65" s="12" customFormat="1" ht="11.25">
      <c r="B159" s="138"/>
      <c r="D159" s="139" t="s">
        <v>133</v>
      </c>
      <c r="E159" s="140" t="s">
        <v>1</v>
      </c>
      <c r="F159" s="141" t="s">
        <v>182</v>
      </c>
      <c r="H159" s="142">
        <v>79</v>
      </c>
      <c r="L159" s="138"/>
      <c r="M159" s="143"/>
      <c r="T159" s="144"/>
      <c r="AT159" s="140" t="s">
        <v>133</v>
      </c>
      <c r="AU159" s="140" t="s">
        <v>83</v>
      </c>
      <c r="AV159" s="12" t="s">
        <v>83</v>
      </c>
      <c r="AW159" s="12" t="s">
        <v>30</v>
      </c>
      <c r="AX159" s="12" t="s">
        <v>73</v>
      </c>
      <c r="AY159" s="140" t="s">
        <v>123</v>
      </c>
    </row>
    <row r="160" spans="2:65" s="13" customFormat="1" ht="11.25">
      <c r="B160" s="145"/>
      <c r="D160" s="139" t="s">
        <v>133</v>
      </c>
      <c r="E160" s="146" t="s">
        <v>1</v>
      </c>
      <c r="F160" s="147" t="s">
        <v>136</v>
      </c>
      <c r="H160" s="148">
        <v>79</v>
      </c>
      <c r="L160" s="145"/>
      <c r="M160" s="149"/>
      <c r="T160" s="150"/>
      <c r="AT160" s="146" t="s">
        <v>133</v>
      </c>
      <c r="AU160" s="146" t="s">
        <v>83</v>
      </c>
      <c r="AV160" s="13" t="s">
        <v>131</v>
      </c>
      <c r="AW160" s="13" t="s">
        <v>30</v>
      </c>
      <c r="AX160" s="13" t="s">
        <v>81</v>
      </c>
      <c r="AY160" s="146" t="s">
        <v>123</v>
      </c>
    </row>
    <row r="161" spans="2:65" s="1" customFormat="1" ht="37.9" customHeight="1">
      <c r="B161" s="27"/>
      <c r="C161" s="126" t="s">
        <v>8</v>
      </c>
      <c r="D161" s="126" t="s">
        <v>126</v>
      </c>
      <c r="E161" s="127" t="s">
        <v>183</v>
      </c>
      <c r="F161" s="128" t="s">
        <v>184</v>
      </c>
      <c r="G161" s="129" t="s">
        <v>129</v>
      </c>
      <c r="H161" s="130">
        <v>11.25</v>
      </c>
      <c r="I161" s="131">
        <v>94.8</v>
      </c>
      <c r="J161" s="131">
        <f>ROUND(I161*H161,2)</f>
        <v>1066.5</v>
      </c>
      <c r="K161" s="128" t="s">
        <v>130</v>
      </c>
      <c r="L161" s="27"/>
      <c r="M161" s="132" t="s">
        <v>1</v>
      </c>
      <c r="N161" s="133" t="s">
        <v>38</v>
      </c>
      <c r="O161" s="134">
        <v>0.22</v>
      </c>
      <c r="P161" s="134">
        <f>O161*H161</f>
        <v>2.4750000000000001</v>
      </c>
      <c r="Q161" s="134">
        <v>0</v>
      </c>
      <c r="R161" s="134">
        <f>Q161*H161</f>
        <v>0</v>
      </c>
      <c r="S161" s="134">
        <v>5.8999999999999997E-2</v>
      </c>
      <c r="T161" s="135">
        <f>S161*H161</f>
        <v>0.66374999999999995</v>
      </c>
      <c r="AR161" s="136" t="s">
        <v>131</v>
      </c>
      <c r="AT161" s="136" t="s">
        <v>126</v>
      </c>
      <c r="AU161" s="136" t="s">
        <v>83</v>
      </c>
      <c r="AY161" s="15" t="s">
        <v>123</v>
      </c>
      <c r="BE161" s="137">
        <f>IF(N161="základní",J161,0)</f>
        <v>1066.5</v>
      </c>
      <c r="BF161" s="137">
        <f>IF(N161="snížená",J161,0)</f>
        <v>0</v>
      </c>
      <c r="BG161" s="137">
        <f>IF(N161="zákl. přenesená",J161,0)</f>
        <v>0</v>
      </c>
      <c r="BH161" s="137">
        <f>IF(N161="sníž. přenesená",J161,0)</f>
        <v>0</v>
      </c>
      <c r="BI161" s="137">
        <f>IF(N161="nulová",J161,0)</f>
        <v>0</v>
      </c>
      <c r="BJ161" s="15" t="s">
        <v>81</v>
      </c>
      <c r="BK161" s="137">
        <f>ROUND(I161*H161,2)</f>
        <v>1066.5</v>
      </c>
      <c r="BL161" s="15" t="s">
        <v>131</v>
      </c>
      <c r="BM161" s="136" t="s">
        <v>185</v>
      </c>
    </row>
    <row r="162" spans="2:65" s="12" customFormat="1" ht="11.25">
      <c r="B162" s="138"/>
      <c r="D162" s="139" t="s">
        <v>133</v>
      </c>
      <c r="E162" s="140" t="s">
        <v>1</v>
      </c>
      <c r="F162" s="141" t="s">
        <v>186</v>
      </c>
      <c r="H162" s="142">
        <v>11.25</v>
      </c>
      <c r="L162" s="138"/>
      <c r="M162" s="143"/>
      <c r="T162" s="144"/>
      <c r="AT162" s="140" t="s">
        <v>133</v>
      </c>
      <c r="AU162" s="140" t="s">
        <v>83</v>
      </c>
      <c r="AV162" s="12" t="s">
        <v>83</v>
      </c>
      <c r="AW162" s="12" t="s">
        <v>30</v>
      </c>
      <c r="AX162" s="12" t="s">
        <v>73</v>
      </c>
      <c r="AY162" s="140" t="s">
        <v>123</v>
      </c>
    </row>
    <row r="163" spans="2:65" s="13" customFormat="1" ht="11.25">
      <c r="B163" s="145"/>
      <c r="D163" s="139" t="s">
        <v>133</v>
      </c>
      <c r="E163" s="146" t="s">
        <v>1</v>
      </c>
      <c r="F163" s="147" t="s">
        <v>136</v>
      </c>
      <c r="H163" s="148">
        <v>11.25</v>
      </c>
      <c r="L163" s="145"/>
      <c r="M163" s="149"/>
      <c r="T163" s="150"/>
      <c r="AT163" s="146" t="s">
        <v>133</v>
      </c>
      <c r="AU163" s="146" t="s">
        <v>83</v>
      </c>
      <c r="AV163" s="13" t="s">
        <v>131</v>
      </c>
      <c r="AW163" s="13" t="s">
        <v>30</v>
      </c>
      <c r="AX163" s="13" t="s">
        <v>81</v>
      </c>
      <c r="AY163" s="146" t="s">
        <v>123</v>
      </c>
    </row>
    <row r="164" spans="2:65" s="11" customFormat="1" ht="22.9" customHeight="1">
      <c r="B164" s="115"/>
      <c r="D164" s="116" t="s">
        <v>72</v>
      </c>
      <c r="E164" s="124" t="s">
        <v>187</v>
      </c>
      <c r="F164" s="124" t="s">
        <v>188</v>
      </c>
      <c r="J164" s="125">
        <f>BK164</f>
        <v>128858.59</v>
      </c>
      <c r="L164" s="115"/>
      <c r="M164" s="119"/>
      <c r="P164" s="120">
        <f>SUM(P165:P175)</f>
        <v>104.41203000000002</v>
      </c>
      <c r="R164" s="120">
        <f>SUM(R165:R175)</f>
        <v>0</v>
      </c>
      <c r="T164" s="121">
        <f>SUM(T165:T175)</f>
        <v>0</v>
      </c>
      <c r="AR164" s="116" t="s">
        <v>81</v>
      </c>
      <c r="AT164" s="122" t="s">
        <v>72</v>
      </c>
      <c r="AU164" s="122" t="s">
        <v>81</v>
      </c>
      <c r="AY164" s="116" t="s">
        <v>123</v>
      </c>
      <c r="BK164" s="123">
        <f>SUM(BK165:BK175)</f>
        <v>128858.59</v>
      </c>
    </row>
    <row r="165" spans="2:65" s="1" customFormat="1" ht="24.2" customHeight="1">
      <c r="B165" s="27"/>
      <c r="C165" s="126" t="s">
        <v>189</v>
      </c>
      <c r="D165" s="126" t="s">
        <v>126</v>
      </c>
      <c r="E165" s="127" t="s">
        <v>190</v>
      </c>
      <c r="F165" s="128" t="s">
        <v>191</v>
      </c>
      <c r="G165" s="129" t="s">
        <v>192</v>
      </c>
      <c r="H165" s="130">
        <v>5.4020000000000001</v>
      </c>
      <c r="I165" s="131">
        <v>4250</v>
      </c>
      <c r="J165" s="131">
        <f>ROUND(I165*H165,2)</f>
        <v>22958.5</v>
      </c>
      <c r="K165" s="128" t="s">
        <v>130</v>
      </c>
      <c r="L165" s="27"/>
      <c r="M165" s="132" t="s">
        <v>1</v>
      </c>
      <c r="N165" s="133" t="s">
        <v>38</v>
      </c>
      <c r="O165" s="134">
        <v>10.3</v>
      </c>
      <c r="P165" s="134">
        <f>O165*H165</f>
        <v>55.640600000000006</v>
      </c>
      <c r="Q165" s="134">
        <v>0</v>
      </c>
      <c r="R165" s="134">
        <f>Q165*H165</f>
        <v>0</v>
      </c>
      <c r="S165" s="134">
        <v>0</v>
      </c>
      <c r="T165" s="135">
        <f>S165*H165</f>
        <v>0</v>
      </c>
      <c r="AR165" s="136" t="s">
        <v>131</v>
      </c>
      <c r="AT165" s="136" t="s">
        <v>126</v>
      </c>
      <c r="AU165" s="136" t="s">
        <v>83</v>
      </c>
      <c r="AY165" s="15" t="s">
        <v>123</v>
      </c>
      <c r="BE165" s="137">
        <f>IF(N165="základní",J165,0)</f>
        <v>22958.5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5" t="s">
        <v>81</v>
      </c>
      <c r="BK165" s="137">
        <f>ROUND(I165*H165,2)</f>
        <v>22958.5</v>
      </c>
      <c r="BL165" s="15" t="s">
        <v>131</v>
      </c>
      <c r="BM165" s="136" t="s">
        <v>193</v>
      </c>
    </row>
    <row r="166" spans="2:65" s="1" customFormat="1" ht="21.75" customHeight="1">
      <c r="B166" s="27"/>
      <c r="C166" s="126" t="s">
        <v>194</v>
      </c>
      <c r="D166" s="126" t="s">
        <v>126</v>
      </c>
      <c r="E166" s="127" t="s">
        <v>195</v>
      </c>
      <c r="F166" s="128" t="s">
        <v>196</v>
      </c>
      <c r="G166" s="129" t="s">
        <v>146</v>
      </c>
      <c r="H166" s="130">
        <v>30</v>
      </c>
      <c r="I166" s="131">
        <v>783</v>
      </c>
      <c r="J166" s="131">
        <f>ROUND(I166*H166,2)</f>
        <v>23490</v>
      </c>
      <c r="K166" s="128" t="s">
        <v>130</v>
      </c>
      <c r="L166" s="27"/>
      <c r="M166" s="132" t="s">
        <v>1</v>
      </c>
      <c r="N166" s="133" t="s">
        <v>38</v>
      </c>
      <c r="O166" s="134">
        <v>1.587</v>
      </c>
      <c r="P166" s="134">
        <f>O166*H166</f>
        <v>47.61</v>
      </c>
      <c r="Q166" s="134">
        <v>0</v>
      </c>
      <c r="R166" s="134">
        <f>Q166*H166</f>
        <v>0</v>
      </c>
      <c r="S166" s="134">
        <v>0</v>
      </c>
      <c r="T166" s="135">
        <f>S166*H166</f>
        <v>0</v>
      </c>
      <c r="AR166" s="136" t="s">
        <v>131</v>
      </c>
      <c r="AT166" s="136" t="s">
        <v>126</v>
      </c>
      <c r="AU166" s="136" t="s">
        <v>83</v>
      </c>
      <c r="AY166" s="15" t="s">
        <v>123</v>
      </c>
      <c r="BE166" s="137">
        <f>IF(N166="základní",J166,0)</f>
        <v>23490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5" t="s">
        <v>81</v>
      </c>
      <c r="BK166" s="137">
        <f>ROUND(I166*H166,2)</f>
        <v>23490</v>
      </c>
      <c r="BL166" s="15" t="s">
        <v>131</v>
      </c>
      <c r="BM166" s="136" t="s">
        <v>197</v>
      </c>
    </row>
    <row r="167" spans="2:65" s="12" customFormat="1" ht="11.25">
      <c r="B167" s="138"/>
      <c r="D167" s="139" t="s">
        <v>133</v>
      </c>
      <c r="E167" s="140" t="s">
        <v>1</v>
      </c>
      <c r="F167" s="141" t="s">
        <v>198</v>
      </c>
      <c r="H167" s="142">
        <v>30</v>
      </c>
      <c r="L167" s="138"/>
      <c r="M167" s="143"/>
      <c r="T167" s="144"/>
      <c r="AT167" s="140" t="s">
        <v>133</v>
      </c>
      <c r="AU167" s="140" t="s">
        <v>83</v>
      </c>
      <c r="AV167" s="12" t="s">
        <v>83</v>
      </c>
      <c r="AW167" s="12" t="s">
        <v>30</v>
      </c>
      <c r="AX167" s="12" t="s">
        <v>73</v>
      </c>
      <c r="AY167" s="140" t="s">
        <v>123</v>
      </c>
    </row>
    <row r="168" spans="2:65" s="13" customFormat="1" ht="11.25">
      <c r="B168" s="145"/>
      <c r="D168" s="139" t="s">
        <v>133</v>
      </c>
      <c r="E168" s="146" t="s">
        <v>1</v>
      </c>
      <c r="F168" s="147" t="s">
        <v>136</v>
      </c>
      <c r="H168" s="148">
        <v>30</v>
      </c>
      <c r="L168" s="145"/>
      <c r="M168" s="149"/>
      <c r="T168" s="150"/>
      <c r="AT168" s="146" t="s">
        <v>133</v>
      </c>
      <c r="AU168" s="146" t="s">
        <v>83</v>
      </c>
      <c r="AV168" s="13" t="s">
        <v>131</v>
      </c>
      <c r="AW168" s="13" t="s">
        <v>30</v>
      </c>
      <c r="AX168" s="13" t="s">
        <v>81</v>
      </c>
      <c r="AY168" s="146" t="s">
        <v>123</v>
      </c>
    </row>
    <row r="169" spans="2:65" s="1" customFormat="1" ht="24.2" customHeight="1">
      <c r="B169" s="27"/>
      <c r="C169" s="126" t="s">
        <v>199</v>
      </c>
      <c r="D169" s="126" t="s">
        <v>126</v>
      </c>
      <c r="E169" s="127" t="s">
        <v>200</v>
      </c>
      <c r="F169" s="128" t="s">
        <v>201</v>
      </c>
      <c r="G169" s="129" t="s">
        <v>146</v>
      </c>
      <c r="H169" s="130">
        <v>900</v>
      </c>
      <c r="I169" s="131">
        <v>76</v>
      </c>
      <c r="J169" s="131">
        <f>ROUND(I169*H169,2)</f>
        <v>68400</v>
      </c>
      <c r="K169" s="128" t="s">
        <v>130</v>
      </c>
      <c r="L169" s="27"/>
      <c r="M169" s="132" t="s">
        <v>1</v>
      </c>
      <c r="N169" s="133" t="s">
        <v>38</v>
      </c>
      <c r="O169" s="134">
        <v>0</v>
      </c>
      <c r="P169" s="134">
        <f>O169*H169</f>
        <v>0</v>
      </c>
      <c r="Q169" s="134">
        <v>0</v>
      </c>
      <c r="R169" s="134">
        <f>Q169*H169</f>
        <v>0</v>
      </c>
      <c r="S169" s="134">
        <v>0</v>
      </c>
      <c r="T169" s="135">
        <f>S169*H169</f>
        <v>0</v>
      </c>
      <c r="AR169" s="136" t="s">
        <v>131</v>
      </c>
      <c r="AT169" s="136" t="s">
        <v>126</v>
      </c>
      <c r="AU169" s="136" t="s">
        <v>83</v>
      </c>
      <c r="AY169" s="15" t="s">
        <v>123</v>
      </c>
      <c r="BE169" s="137">
        <f>IF(N169="základní",J169,0)</f>
        <v>68400</v>
      </c>
      <c r="BF169" s="137">
        <f>IF(N169="snížená",J169,0)</f>
        <v>0</v>
      </c>
      <c r="BG169" s="137">
        <f>IF(N169="zákl. přenesená",J169,0)</f>
        <v>0</v>
      </c>
      <c r="BH169" s="137">
        <f>IF(N169="sníž. přenesená",J169,0)</f>
        <v>0</v>
      </c>
      <c r="BI169" s="137">
        <f>IF(N169="nulová",J169,0)</f>
        <v>0</v>
      </c>
      <c r="BJ169" s="15" t="s">
        <v>81</v>
      </c>
      <c r="BK169" s="137">
        <f>ROUND(I169*H169,2)</f>
        <v>68400</v>
      </c>
      <c r="BL169" s="15" t="s">
        <v>131</v>
      </c>
      <c r="BM169" s="136" t="s">
        <v>202</v>
      </c>
    </row>
    <row r="170" spans="2:65" s="12" customFormat="1" ht="11.25">
      <c r="B170" s="138"/>
      <c r="D170" s="139" t="s">
        <v>133</v>
      </c>
      <c r="E170" s="140" t="s">
        <v>1</v>
      </c>
      <c r="F170" s="141" t="s">
        <v>203</v>
      </c>
      <c r="H170" s="142">
        <v>900</v>
      </c>
      <c r="L170" s="138"/>
      <c r="M170" s="143"/>
      <c r="T170" s="144"/>
      <c r="AT170" s="140" t="s">
        <v>133</v>
      </c>
      <c r="AU170" s="140" t="s">
        <v>83</v>
      </c>
      <c r="AV170" s="12" t="s">
        <v>83</v>
      </c>
      <c r="AW170" s="12" t="s">
        <v>30</v>
      </c>
      <c r="AX170" s="12" t="s">
        <v>73</v>
      </c>
      <c r="AY170" s="140" t="s">
        <v>123</v>
      </c>
    </row>
    <row r="171" spans="2:65" s="13" customFormat="1" ht="11.25">
      <c r="B171" s="145"/>
      <c r="D171" s="139" t="s">
        <v>133</v>
      </c>
      <c r="E171" s="146" t="s">
        <v>1</v>
      </c>
      <c r="F171" s="147" t="s">
        <v>136</v>
      </c>
      <c r="H171" s="148">
        <v>900</v>
      </c>
      <c r="L171" s="145"/>
      <c r="M171" s="149"/>
      <c r="T171" s="150"/>
      <c r="AT171" s="146" t="s">
        <v>133</v>
      </c>
      <c r="AU171" s="146" t="s">
        <v>83</v>
      </c>
      <c r="AV171" s="13" t="s">
        <v>131</v>
      </c>
      <c r="AW171" s="13" t="s">
        <v>30</v>
      </c>
      <c r="AX171" s="13" t="s">
        <v>81</v>
      </c>
      <c r="AY171" s="146" t="s">
        <v>123</v>
      </c>
    </row>
    <row r="172" spans="2:65" s="1" customFormat="1" ht="24.2" customHeight="1">
      <c r="B172" s="27"/>
      <c r="C172" s="126" t="s">
        <v>204</v>
      </c>
      <c r="D172" s="126" t="s">
        <v>126</v>
      </c>
      <c r="E172" s="127" t="s">
        <v>205</v>
      </c>
      <c r="F172" s="128" t="s">
        <v>206</v>
      </c>
      <c r="G172" s="129" t="s">
        <v>192</v>
      </c>
      <c r="H172" s="130">
        <v>5.4020000000000001</v>
      </c>
      <c r="I172" s="131">
        <v>304</v>
      </c>
      <c r="J172" s="131">
        <f>ROUND(I172*H172,2)</f>
        <v>1642.21</v>
      </c>
      <c r="K172" s="128" t="s">
        <v>130</v>
      </c>
      <c r="L172" s="27"/>
      <c r="M172" s="132" t="s">
        <v>1</v>
      </c>
      <c r="N172" s="133" t="s">
        <v>38</v>
      </c>
      <c r="O172" s="134">
        <v>0.125</v>
      </c>
      <c r="P172" s="134">
        <f>O172*H172</f>
        <v>0.67525000000000002</v>
      </c>
      <c r="Q172" s="134">
        <v>0</v>
      </c>
      <c r="R172" s="134">
        <f>Q172*H172</f>
        <v>0</v>
      </c>
      <c r="S172" s="134">
        <v>0</v>
      </c>
      <c r="T172" s="135">
        <f>S172*H172</f>
        <v>0</v>
      </c>
      <c r="AR172" s="136" t="s">
        <v>131</v>
      </c>
      <c r="AT172" s="136" t="s">
        <v>126</v>
      </c>
      <c r="AU172" s="136" t="s">
        <v>83</v>
      </c>
      <c r="AY172" s="15" t="s">
        <v>123</v>
      </c>
      <c r="BE172" s="137">
        <f>IF(N172="základní",J172,0)</f>
        <v>1642.21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5" t="s">
        <v>81</v>
      </c>
      <c r="BK172" s="137">
        <f>ROUND(I172*H172,2)</f>
        <v>1642.21</v>
      </c>
      <c r="BL172" s="15" t="s">
        <v>131</v>
      </c>
      <c r="BM172" s="136" t="s">
        <v>207</v>
      </c>
    </row>
    <row r="173" spans="2:65" s="1" customFormat="1" ht="24.2" customHeight="1">
      <c r="B173" s="27"/>
      <c r="C173" s="126" t="s">
        <v>208</v>
      </c>
      <c r="D173" s="126" t="s">
        <v>126</v>
      </c>
      <c r="E173" s="127" t="s">
        <v>209</v>
      </c>
      <c r="F173" s="128" t="s">
        <v>210</v>
      </c>
      <c r="G173" s="129" t="s">
        <v>192</v>
      </c>
      <c r="H173" s="130">
        <v>81.03</v>
      </c>
      <c r="I173" s="131">
        <v>13.3</v>
      </c>
      <c r="J173" s="131">
        <f>ROUND(I173*H173,2)</f>
        <v>1077.7</v>
      </c>
      <c r="K173" s="128" t="s">
        <v>130</v>
      </c>
      <c r="L173" s="27"/>
      <c r="M173" s="132" t="s">
        <v>1</v>
      </c>
      <c r="N173" s="133" t="s">
        <v>38</v>
      </c>
      <c r="O173" s="134">
        <v>6.0000000000000001E-3</v>
      </c>
      <c r="P173" s="134">
        <f>O173*H173</f>
        <v>0.48618</v>
      </c>
      <c r="Q173" s="134">
        <v>0</v>
      </c>
      <c r="R173" s="134">
        <f>Q173*H173</f>
        <v>0</v>
      </c>
      <c r="S173" s="134">
        <v>0</v>
      </c>
      <c r="T173" s="135">
        <f>S173*H173</f>
        <v>0</v>
      </c>
      <c r="AR173" s="136" t="s">
        <v>131</v>
      </c>
      <c r="AT173" s="136" t="s">
        <v>126</v>
      </c>
      <c r="AU173" s="136" t="s">
        <v>83</v>
      </c>
      <c r="AY173" s="15" t="s">
        <v>123</v>
      </c>
      <c r="BE173" s="137">
        <f>IF(N173="základní",J173,0)</f>
        <v>1077.7</v>
      </c>
      <c r="BF173" s="137">
        <f>IF(N173="snížená",J173,0)</f>
        <v>0</v>
      </c>
      <c r="BG173" s="137">
        <f>IF(N173="zákl. přenesená",J173,0)</f>
        <v>0</v>
      </c>
      <c r="BH173" s="137">
        <f>IF(N173="sníž. přenesená",J173,0)</f>
        <v>0</v>
      </c>
      <c r="BI173" s="137">
        <f>IF(N173="nulová",J173,0)</f>
        <v>0</v>
      </c>
      <c r="BJ173" s="15" t="s">
        <v>81</v>
      </c>
      <c r="BK173" s="137">
        <f>ROUND(I173*H173,2)</f>
        <v>1077.7</v>
      </c>
      <c r="BL173" s="15" t="s">
        <v>131</v>
      </c>
      <c r="BM173" s="136" t="s">
        <v>211</v>
      </c>
    </row>
    <row r="174" spans="2:65" s="12" customFormat="1" ht="11.25">
      <c r="B174" s="138"/>
      <c r="D174" s="139" t="s">
        <v>133</v>
      </c>
      <c r="F174" s="141" t="s">
        <v>212</v>
      </c>
      <c r="H174" s="142">
        <v>81.03</v>
      </c>
      <c r="L174" s="138"/>
      <c r="M174" s="143"/>
      <c r="T174" s="144"/>
      <c r="AT174" s="140" t="s">
        <v>133</v>
      </c>
      <c r="AU174" s="140" t="s">
        <v>83</v>
      </c>
      <c r="AV174" s="12" t="s">
        <v>83</v>
      </c>
      <c r="AW174" s="12" t="s">
        <v>4</v>
      </c>
      <c r="AX174" s="12" t="s">
        <v>81</v>
      </c>
      <c r="AY174" s="140" t="s">
        <v>123</v>
      </c>
    </row>
    <row r="175" spans="2:65" s="1" customFormat="1" ht="33" customHeight="1">
      <c r="B175" s="27"/>
      <c r="C175" s="126" t="s">
        <v>213</v>
      </c>
      <c r="D175" s="126" t="s">
        <v>126</v>
      </c>
      <c r="E175" s="127" t="s">
        <v>214</v>
      </c>
      <c r="F175" s="128" t="s">
        <v>215</v>
      </c>
      <c r="G175" s="129" t="s">
        <v>192</v>
      </c>
      <c r="H175" s="130">
        <v>5.4020000000000001</v>
      </c>
      <c r="I175" s="131">
        <v>2090</v>
      </c>
      <c r="J175" s="131">
        <f>ROUND(I175*H175,2)</f>
        <v>11290.18</v>
      </c>
      <c r="K175" s="128" t="s">
        <v>130</v>
      </c>
      <c r="L175" s="27"/>
      <c r="M175" s="132" t="s">
        <v>1</v>
      </c>
      <c r="N175" s="133" t="s">
        <v>38</v>
      </c>
      <c r="O175" s="134">
        <v>0</v>
      </c>
      <c r="P175" s="134">
        <f>O175*H175</f>
        <v>0</v>
      </c>
      <c r="Q175" s="134">
        <v>0</v>
      </c>
      <c r="R175" s="134">
        <f>Q175*H175</f>
        <v>0</v>
      </c>
      <c r="S175" s="134">
        <v>0</v>
      </c>
      <c r="T175" s="135">
        <f>S175*H175</f>
        <v>0</v>
      </c>
      <c r="AR175" s="136" t="s">
        <v>131</v>
      </c>
      <c r="AT175" s="136" t="s">
        <v>126</v>
      </c>
      <c r="AU175" s="136" t="s">
        <v>83</v>
      </c>
      <c r="AY175" s="15" t="s">
        <v>123</v>
      </c>
      <c r="BE175" s="137">
        <f>IF(N175="základní",J175,0)</f>
        <v>11290.18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5" t="s">
        <v>81</v>
      </c>
      <c r="BK175" s="137">
        <f>ROUND(I175*H175,2)</f>
        <v>11290.18</v>
      </c>
      <c r="BL175" s="15" t="s">
        <v>131</v>
      </c>
      <c r="BM175" s="136" t="s">
        <v>216</v>
      </c>
    </row>
    <row r="176" spans="2:65" s="11" customFormat="1" ht="22.9" customHeight="1">
      <c r="B176" s="115"/>
      <c r="D176" s="116" t="s">
        <v>72</v>
      </c>
      <c r="E176" s="124" t="s">
        <v>217</v>
      </c>
      <c r="F176" s="124" t="s">
        <v>218</v>
      </c>
      <c r="J176" s="125">
        <f>BK176</f>
        <v>6870.63</v>
      </c>
      <c r="L176" s="115"/>
      <c r="M176" s="119"/>
      <c r="P176" s="120">
        <f>P177</f>
        <v>15.92877</v>
      </c>
      <c r="R176" s="120">
        <f>R177</f>
        <v>0</v>
      </c>
      <c r="T176" s="121">
        <f>T177</f>
        <v>0</v>
      </c>
      <c r="AR176" s="116" t="s">
        <v>81</v>
      </c>
      <c r="AT176" s="122" t="s">
        <v>72</v>
      </c>
      <c r="AU176" s="122" t="s">
        <v>81</v>
      </c>
      <c r="AY176" s="116" t="s">
        <v>123</v>
      </c>
      <c r="BK176" s="123">
        <f>BK177</f>
        <v>6870.63</v>
      </c>
    </row>
    <row r="177" spans="2:65" s="1" customFormat="1" ht="24.2" customHeight="1">
      <c r="B177" s="27"/>
      <c r="C177" s="126" t="s">
        <v>219</v>
      </c>
      <c r="D177" s="126" t="s">
        <v>126</v>
      </c>
      <c r="E177" s="127" t="s">
        <v>220</v>
      </c>
      <c r="F177" s="128" t="s">
        <v>221</v>
      </c>
      <c r="G177" s="129" t="s">
        <v>192</v>
      </c>
      <c r="H177" s="130">
        <v>3.081</v>
      </c>
      <c r="I177" s="131">
        <v>2230</v>
      </c>
      <c r="J177" s="131">
        <f>ROUND(I177*H177,2)</f>
        <v>6870.63</v>
      </c>
      <c r="K177" s="128" t="s">
        <v>130</v>
      </c>
      <c r="L177" s="27"/>
      <c r="M177" s="132" t="s">
        <v>1</v>
      </c>
      <c r="N177" s="133" t="s">
        <v>38</v>
      </c>
      <c r="O177" s="134">
        <v>5.17</v>
      </c>
      <c r="P177" s="134">
        <f>O177*H177</f>
        <v>15.92877</v>
      </c>
      <c r="Q177" s="134">
        <v>0</v>
      </c>
      <c r="R177" s="134">
        <f>Q177*H177</f>
        <v>0</v>
      </c>
      <c r="S177" s="134">
        <v>0</v>
      </c>
      <c r="T177" s="135">
        <f>S177*H177</f>
        <v>0</v>
      </c>
      <c r="AR177" s="136" t="s">
        <v>131</v>
      </c>
      <c r="AT177" s="136" t="s">
        <v>126</v>
      </c>
      <c r="AU177" s="136" t="s">
        <v>83</v>
      </c>
      <c r="AY177" s="15" t="s">
        <v>123</v>
      </c>
      <c r="BE177" s="137">
        <f>IF(N177="základní",J177,0)</f>
        <v>6870.63</v>
      </c>
      <c r="BF177" s="137">
        <f>IF(N177="snížená",J177,0)</f>
        <v>0</v>
      </c>
      <c r="BG177" s="137">
        <f>IF(N177="zákl. přenesená",J177,0)</f>
        <v>0</v>
      </c>
      <c r="BH177" s="137">
        <f>IF(N177="sníž. přenesená",J177,0)</f>
        <v>0</v>
      </c>
      <c r="BI177" s="137">
        <f>IF(N177="nulová",J177,0)</f>
        <v>0</v>
      </c>
      <c r="BJ177" s="15" t="s">
        <v>81</v>
      </c>
      <c r="BK177" s="137">
        <f>ROUND(I177*H177,2)</f>
        <v>6870.63</v>
      </c>
      <c r="BL177" s="15" t="s">
        <v>131</v>
      </c>
      <c r="BM177" s="136" t="s">
        <v>222</v>
      </c>
    </row>
    <row r="178" spans="2:65" s="11" customFormat="1" ht="25.9" customHeight="1">
      <c r="B178" s="115"/>
      <c r="D178" s="116" t="s">
        <v>72</v>
      </c>
      <c r="E178" s="117" t="s">
        <v>223</v>
      </c>
      <c r="F178" s="117" t="s">
        <v>224</v>
      </c>
      <c r="J178" s="118">
        <f>BK178</f>
        <v>267976.73</v>
      </c>
      <c r="L178" s="115"/>
      <c r="M178" s="119"/>
      <c r="P178" s="120">
        <f>P179+P185+P196+P222+P229</f>
        <v>268.50459799999999</v>
      </c>
      <c r="R178" s="120">
        <f>R179+R185+R196+R222+R229</f>
        <v>2.12615</v>
      </c>
      <c r="T178" s="121">
        <f>T179+T185+T196+T222+T229</f>
        <v>1.1043799999999999</v>
      </c>
      <c r="AR178" s="116" t="s">
        <v>83</v>
      </c>
      <c r="AT178" s="122" t="s">
        <v>72</v>
      </c>
      <c r="AU178" s="122" t="s">
        <v>73</v>
      </c>
      <c r="AY178" s="116" t="s">
        <v>123</v>
      </c>
      <c r="BK178" s="123">
        <f>BK179+BK185+BK196+BK222+BK229</f>
        <v>267976.73</v>
      </c>
    </row>
    <row r="179" spans="2:65" s="11" customFormat="1" ht="22.9" customHeight="1">
      <c r="B179" s="115"/>
      <c r="D179" s="116" t="s">
        <v>72</v>
      </c>
      <c r="E179" s="124" t="s">
        <v>225</v>
      </c>
      <c r="F179" s="124" t="s">
        <v>226</v>
      </c>
      <c r="J179" s="125">
        <f>BK179</f>
        <v>11504.53</v>
      </c>
      <c r="L179" s="115"/>
      <c r="M179" s="119"/>
      <c r="P179" s="120">
        <f>SUM(P180:P184)</f>
        <v>1.752745</v>
      </c>
      <c r="R179" s="120">
        <f>SUM(R180:R184)</f>
        <v>1.116E-2</v>
      </c>
      <c r="T179" s="121">
        <f>SUM(T180:T184)</f>
        <v>0</v>
      </c>
      <c r="AR179" s="116" t="s">
        <v>83</v>
      </c>
      <c r="AT179" s="122" t="s">
        <v>72</v>
      </c>
      <c r="AU179" s="122" t="s">
        <v>81</v>
      </c>
      <c r="AY179" s="116" t="s">
        <v>123</v>
      </c>
      <c r="BK179" s="123">
        <f>SUM(BK180:BK184)</f>
        <v>11504.53</v>
      </c>
    </row>
    <row r="180" spans="2:65" s="1" customFormat="1" ht="24.2" customHeight="1">
      <c r="B180" s="27"/>
      <c r="C180" s="126" t="s">
        <v>227</v>
      </c>
      <c r="D180" s="126" t="s">
        <v>126</v>
      </c>
      <c r="E180" s="127" t="s">
        <v>228</v>
      </c>
      <c r="F180" s="128" t="s">
        <v>229</v>
      </c>
      <c r="G180" s="129" t="s">
        <v>157</v>
      </c>
      <c r="H180" s="130">
        <v>4</v>
      </c>
      <c r="I180" s="131">
        <v>930</v>
      </c>
      <c r="J180" s="131">
        <f>ROUND(I180*H180,2)</f>
        <v>3720</v>
      </c>
      <c r="K180" s="128" t="s">
        <v>130</v>
      </c>
      <c r="L180" s="27"/>
      <c r="M180" s="132" t="s">
        <v>1</v>
      </c>
      <c r="N180" s="133" t="s">
        <v>38</v>
      </c>
      <c r="O180" s="134">
        <v>0.42499999999999999</v>
      </c>
      <c r="P180" s="134">
        <f>O180*H180</f>
        <v>1.7</v>
      </c>
      <c r="Q180" s="134">
        <v>1.15E-3</v>
      </c>
      <c r="R180" s="134">
        <f>Q180*H180</f>
        <v>4.5999999999999999E-3</v>
      </c>
      <c r="S180" s="134">
        <v>0</v>
      </c>
      <c r="T180" s="135">
        <f>S180*H180</f>
        <v>0</v>
      </c>
      <c r="AR180" s="136" t="s">
        <v>204</v>
      </c>
      <c r="AT180" s="136" t="s">
        <v>126</v>
      </c>
      <c r="AU180" s="136" t="s">
        <v>83</v>
      </c>
      <c r="AY180" s="15" t="s">
        <v>123</v>
      </c>
      <c r="BE180" s="137">
        <f>IF(N180="základní",J180,0)</f>
        <v>3720</v>
      </c>
      <c r="BF180" s="137">
        <f>IF(N180="snížená",J180,0)</f>
        <v>0</v>
      </c>
      <c r="BG180" s="137">
        <f>IF(N180="zákl. přenesená",J180,0)</f>
        <v>0</v>
      </c>
      <c r="BH180" s="137">
        <f>IF(N180="sníž. přenesená",J180,0)</f>
        <v>0</v>
      </c>
      <c r="BI180" s="137">
        <f>IF(N180="nulová",J180,0)</f>
        <v>0</v>
      </c>
      <c r="BJ180" s="15" t="s">
        <v>81</v>
      </c>
      <c r="BK180" s="137">
        <f>ROUND(I180*H180,2)</f>
        <v>3720</v>
      </c>
      <c r="BL180" s="15" t="s">
        <v>204</v>
      </c>
      <c r="BM180" s="136" t="s">
        <v>230</v>
      </c>
    </row>
    <row r="181" spans="2:65" s="12" customFormat="1" ht="11.25">
      <c r="B181" s="138"/>
      <c r="D181" s="139" t="s">
        <v>133</v>
      </c>
      <c r="E181" s="140" t="s">
        <v>1</v>
      </c>
      <c r="F181" s="141" t="s">
        <v>131</v>
      </c>
      <c r="H181" s="142">
        <v>4</v>
      </c>
      <c r="L181" s="138"/>
      <c r="M181" s="143"/>
      <c r="T181" s="144"/>
      <c r="AT181" s="140" t="s">
        <v>133</v>
      </c>
      <c r="AU181" s="140" t="s">
        <v>83</v>
      </c>
      <c r="AV181" s="12" t="s">
        <v>83</v>
      </c>
      <c r="AW181" s="12" t="s">
        <v>30</v>
      </c>
      <c r="AX181" s="12" t="s">
        <v>73</v>
      </c>
      <c r="AY181" s="140" t="s">
        <v>123</v>
      </c>
    </row>
    <row r="182" spans="2:65" s="13" customFormat="1" ht="11.25">
      <c r="B182" s="145"/>
      <c r="D182" s="139" t="s">
        <v>133</v>
      </c>
      <c r="E182" s="146" t="s">
        <v>1</v>
      </c>
      <c r="F182" s="147" t="s">
        <v>136</v>
      </c>
      <c r="H182" s="148">
        <v>4</v>
      </c>
      <c r="L182" s="145"/>
      <c r="M182" s="149"/>
      <c r="T182" s="150"/>
      <c r="AT182" s="146" t="s">
        <v>133</v>
      </c>
      <c r="AU182" s="146" t="s">
        <v>83</v>
      </c>
      <c r="AV182" s="13" t="s">
        <v>131</v>
      </c>
      <c r="AW182" s="13" t="s">
        <v>30</v>
      </c>
      <c r="AX182" s="13" t="s">
        <v>81</v>
      </c>
      <c r="AY182" s="146" t="s">
        <v>123</v>
      </c>
    </row>
    <row r="183" spans="2:65" s="1" customFormat="1" ht="37.9" customHeight="1">
      <c r="B183" s="27"/>
      <c r="C183" s="151" t="s">
        <v>7</v>
      </c>
      <c r="D183" s="151" t="s">
        <v>149</v>
      </c>
      <c r="E183" s="152" t="s">
        <v>231</v>
      </c>
      <c r="F183" s="153" t="s">
        <v>232</v>
      </c>
      <c r="G183" s="154" t="s">
        <v>157</v>
      </c>
      <c r="H183" s="155">
        <v>4</v>
      </c>
      <c r="I183" s="156">
        <v>1940</v>
      </c>
      <c r="J183" s="156">
        <f>ROUND(I183*H183,2)</f>
        <v>7760</v>
      </c>
      <c r="K183" s="153" t="s">
        <v>130</v>
      </c>
      <c r="L183" s="157"/>
      <c r="M183" s="158" t="s">
        <v>1</v>
      </c>
      <c r="N183" s="159" t="s">
        <v>38</v>
      </c>
      <c r="O183" s="134">
        <v>0</v>
      </c>
      <c r="P183" s="134">
        <f>O183*H183</f>
        <v>0</v>
      </c>
      <c r="Q183" s="134">
        <v>1.64E-3</v>
      </c>
      <c r="R183" s="134">
        <f>Q183*H183</f>
        <v>6.5599999999999999E-3</v>
      </c>
      <c r="S183" s="134">
        <v>0</v>
      </c>
      <c r="T183" s="135">
        <f>S183*H183</f>
        <v>0</v>
      </c>
      <c r="AR183" s="136" t="s">
        <v>233</v>
      </c>
      <c r="AT183" s="136" t="s">
        <v>149</v>
      </c>
      <c r="AU183" s="136" t="s">
        <v>83</v>
      </c>
      <c r="AY183" s="15" t="s">
        <v>123</v>
      </c>
      <c r="BE183" s="137">
        <f>IF(N183="základní",J183,0)</f>
        <v>7760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15" t="s">
        <v>81</v>
      </c>
      <c r="BK183" s="137">
        <f>ROUND(I183*H183,2)</f>
        <v>7760</v>
      </c>
      <c r="BL183" s="15" t="s">
        <v>204</v>
      </c>
      <c r="BM183" s="136" t="s">
        <v>234</v>
      </c>
    </row>
    <row r="184" spans="2:65" s="1" customFormat="1" ht="24.2" customHeight="1">
      <c r="B184" s="27"/>
      <c r="C184" s="126" t="s">
        <v>235</v>
      </c>
      <c r="D184" s="126" t="s">
        <v>126</v>
      </c>
      <c r="E184" s="127" t="s">
        <v>236</v>
      </c>
      <c r="F184" s="128" t="s">
        <v>237</v>
      </c>
      <c r="G184" s="129" t="s">
        <v>192</v>
      </c>
      <c r="H184" s="130">
        <v>1.0999999999999999E-2</v>
      </c>
      <c r="I184" s="131">
        <v>2230</v>
      </c>
      <c r="J184" s="131">
        <f>ROUND(I184*H184,2)</f>
        <v>24.53</v>
      </c>
      <c r="K184" s="128" t="s">
        <v>130</v>
      </c>
      <c r="L184" s="27"/>
      <c r="M184" s="132" t="s">
        <v>1</v>
      </c>
      <c r="N184" s="133" t="s">
        <v>38</v>
      </c>
      <c r="O184" s="134">
        <v>4.7949999999999999</v>
      </c>
      <c r="P184" s="134">
        <f>O184*H184</f>
        <v>5.2744999999999993E-2</v>
      </c>
      <c r="Q184" s="134">
        <v>0</v>
      </c>
      <c r="R184" s="134">
        <f>Q184*H184</f>
        <v>0</v>
      </c>
      <c r="S184" s="134">
        <v>0</v>
      </c>
      <c r="T184" s="135">
        <f>S184*H184</f>
        <v>0</v>
      </c>
      <c r="AR184" s="136" t="s">
        <v>204</v>
      </c>
      <c r="AT184" s="136" t="s">
        <v>126</v>
      </c>
      <c r="AU184" s="136" t="s">
        <v>83</v>
      </c>
      <c r="AY184" s="15" t="s">
        <v>123</v>
      </c>
      <c r="BE184" s="137">
        <f>IF(N184="základní",J184,0)</f>
        <v>24.53</v>
      </c>
      <c r="BF184" s="137">
        <f>IF(N184="snížená",J184,0)</f>
        <v>0</v>
      </c>
      <c r="BG184" s="137">
        <f>IF(N184="zákl. přenesená",J184,0)</f>
        <v>0</v>
      </c>
      <c r="BH184" s="137">
        <f>IF(N184="sníž. přenesená",J184,0)</f>
        <v>0</v>
      </c>
      <c r="BI184" s="137">
        <f>IF(N184="nulová",J184,0)</f>
        <v>0</v>
      </c>
      <c r="BJ184" s="15" t="s">
        <v>81</v>
      </c>
      <c r="BK184" s="137">
        <f>ROUND(I184*H184,2)</f>
        <v>24.53</v>
      </c>
      <c r="BL184" s="15" t="s">
        <v>204</v>
      </c>
      <c r="BM184" s="136" t="s">
        <v>238</v>
      </c>
    </row>
    <row r="185" spans="2:65" s="11" customFormat="1" ht="22.9" customHeight="1">
      <c r="B185" s="115"/>
      <c r="D185" s="116" t="s">
        <v>72</v>
      </c>
      <c r="E185" s="124" t="s">
        <v>239</v>
      </c>
      <c r="F185" s="124" t="s">
        <v>240</v>
      </c>
      <c r="J185" s="125">
        <f>BK185</f>
        <v>108767.75</v>
      </c>
      <c r="L185" s="115"/>
      <c r="M185" s="119"/>
      <c r="P185" s="120">
        <f>SUM(P186:P195)</f>
        <v>144.15752000000001</v>
      </c>
      <c r="R185" s="120">
        <f>SUM(R186:R195)</f>
        <v>1.6654</v>
      </c>
      <c r="T185" s="121">
        <f>SUM(T186:T195)</f>
        <v>0.67759999999999998</v>
      </c>
      <c r="AR185" s="116" t="s">
        <v>83</v>
      </c>
      <c r="AT185" s="122" t="s">
        <v>72</v>
      </c>
      <c r="AU185" s="122" t="s">
        <v>81</v>
      </c>
      <c r="AY185" s="116" t="s">
        <v>123</v>
      </c>
      <c r="BK185" s="123">
        <f>SUM(BK186:BK195)</f>
        <v>108767.75</v>
      </c>
    </row>
    <row r="186" spans="2:65" s="1" customFormat="1" ht="24.2" customHeight="1">
      <c r="B186" s="27"/>
      <c r="C186" s="126" t="s">
        <v>241</v>
      </c>
      <c r="D186" s="126" t="s">
        <v>126</v>
      </c>
      <c r="E186" s="127" t="s">
        <v>242</v>
      </c>
      <c r="F186" s="128" t="s">
        <v>243</v>
      </c>
      <c r="G186" s="129" t="s">
        <v>146</v>
      </c>
      <c r="H186" s="130">
        <v>55</v>
      </c>
      <c r="I186" s="131">
        <v>178</v>
      </c>
      <c r="J186" s="131">
        <f>ROUND(I186*H186,2)</f>
        <v>9790</v>
      </c>
      <c r="K186" s="128" t="s">
        <v>130</v>
      </c>
      <c r="L186" s="27"/>
      <c r="M186" s="132" t="s">
        <v>1</v>
      </c>
      <c r="N186" s="133" t="s">
        <v>38</v>
      </c>
      <c r="O186" s="134">
        <v>0.30599999999999999</v>
      </c>
      <c r="P186" s="134">
        <f>O186*H186</f>
        <v>16.829999999999998</v>
      </c>
      <c r="Q186" s="134">
        <v>0</v>
      </c>
      <c r="R186" s="134">
        <f>Q186*H186</f>
        <v>0</v>
      </c>
      <c r="S186" s="134">
        <v>1.2319999999999999E-2</v>
      </c>
      <c r="T186" s="135">
        <f>S186*H186</f>
        <v>0.67759999999999998</v>
      </c>
      <c r="AR186" s="136" t="s">
        <v>204</v>
      </c>
      <c r="AT186" s="136" t="s">
        <v>126</v>
      </c>
      <c r="AU186" s="136" t="s">
        <v>83</v>
      </c>
      <c r="AY186" s="15" t="s">
        <v>123</v>
      </c>
      <c r="BE186" s="137">
        <f>IF(N186="základní",J186,0)</f>
        <v>9790</v>
      </c>
      <c r="BF186" s="137">
        <f>IF(N186="snížená",J186,0)</f>
        <v>0</v>
      </c>
      <c r="BG186" s="137">
        <f>IF(N186="zákl. přenesená",J186,0)</f>
        <v>0</v>
      </c>
      <c r="BH186" s="137">
        <f>IF(N186="sníž. přenesená",J186,0)</f>
        <v>0</v>
      </c>
      <c r="BI186" s="137">
        <f>IF(N186="nulová",J186,0)</f>
        <v>0</v>
      </c>
      <c r="BJ186" s="15" t="s">
        <v>81</v>
      </c>
      <c r="BK186" s="137">
        <f>ROUND(I186*H186,2)</f>
        <v>9790</v>
      </c>
      <c r="BL186" s="15" t="s">
        <v>204</v>
      </c>
      <c r="BM186" s="136" t="s">
        <v>244</v>
      </c>
    </row>
    <row r="187" spans="2:65" s="12" customFormat="1" ht="11.25">
      <c r="B187" s="138"/>
      <c r="D187" s="139" t="s">
        <v>133</v>
      </c>
      <c r="E187" s="140" t="s">
        <v>1</v>
      </c>
      <c r="F187" s="141" t="s">
        <v>245</v>
      </c>
      <c r="H187" s="142">
        <v>55</v>
      </c>
      <c r="L187" s="138"/>
      <c r="M187" s="143"/>
      <c r="T187" s="144"/>
      <c r="AT187" s="140" t="s">
        <v>133</v>
      </c>
      <c r="AU187" s="140" t="s">
        <v>83</v>
      </c>
      <c r="AV187" s="12" t="s">
        <v>83</v>
      </c>
      <c r="AW187" s="12" t="s">
        <v>30</v>
      </c>
      <c r="AX187" s="12" t="s">
        <v>73</v>
      </c>
      <c r="AY187" s="140" t="s">
        <v>123</v>
      </c>
    </row>
    <row r="188" spans="2:65" s="13" customFormat="1" ht="11.25">
      <c r="B188" s="145"/>
      <c r="D188" s="139" t="s">
        <v>133</v>
      </c>
      <c r="E188" s="146" t="s">
        <v>1</v>
      </c>
      <c r="F188" s="147" t="s">
        <v>136</v>
      </c>
      <c r="H188" s="148">
        <v>55</v>
      </c>
      <c r="L188" s="145"/>
      <c r="M188" s="149"/>
      <c r="T188" s="150"/>
      <c r="AT188" s="146" t="s">
        <v>133</v>
      </c>
      <c r="AU188" s="146" t="s">
        <v>83</v>
      </c>
      <c r="AV188" s="13" t="s">
        <v>131</v>
      </c>
      <c r="AW188" s="13" t="s">
        <v>30</v>
      </c>
      <c r="AX188" s="13" t="s">
        <v>81</v>
      </c>
      <c r="AY188" s="146" t="s">
        <v>123</v>
      </c>
    </row>
    <row r="189" spans="2:65" s="1" customFormat="1" ht="24.2" customHeight="1">
      <c r="B189" s="27"/>
      <c r="C189" s="126" t="s">
        <v>246</v>
      </c>
      <c r="D189" s="126" t="s">
        <v>126</v>
      </c>
      <c r="E189" s="127" t="s">
        <v>247</v>
      </c>
      <c r="F189" s="128" t="s">
        <v>248</v>
      </c>
      <c r="G189" s="129" t="s">
        <v>146</v>
      </c>
      <c r="H189" s="130">
        <v>55</v>
      </c>
      <c r="I189" s="131">
        <v>574</v>
      </c>
      <c r="J189" s="131">
        <f>ROUND(I189*H189,2)</f>
        <v>31570</v>
      </c>
      <c r="K189" s="128" t="s">
        <v>130</v>
      </c>
      <c r="L189" s="27"/>
      <c r="M189" s="132" t="s">
        <v>1</v>
      </c>
      <c r="N189" s="133" t="s">
        <v>38</v>
      </c>
      <c r="O189" s="134">
        <v>0.59799999999999998</v>
      </c>
      <c r="P189" s="134">
        <f>O189*H189</f>
        <v>32.89</v>
      </c>
      <c r="Q189" s="134">
        <v>1.363E-2</v>
      </c>
      <c r="R189" s="134">
        <f>Q189*H189</f>
        <v>0.74965000000000004</v>
      </c>
      <c r="S189" s="134">
        <v>0</v>
      </c>
      <c r="T189" s="135">
        <f>S189*H189</f>
        <v>0</v>
      </c>
      <c r="AR189" s="136" t="s">
        <v>204</v>
      </c>
      <c r="AT189" s="136" t="s">
        <v>126</v>
      </c>
      <c r="AU189" s="136" t="s">
        <v>83</v>
      </c>
      <c r="AY189" s="15" t="s">
        <v>123</v>
      </c>
      <c r="BE189" s="137">
        <f>IF(N189="základní",J189,0)</f>
        <v>31570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5" t="s">
        <v>81</v>
      </c>
      <c r="BK189" s="137">
        <f>ROUND(I189*H189,2)</f>
        <v>31570</v>
      </c>
      <c r="BL189" s="15" t="s">
        <v>204</v>
      </c>
      <c r="BM189" s="136" t="s">
        <v>249</v>
      </c>
    </row>
    <row r="190" spans="2:65" s="12" customFormat="1" ht="11.25">
      <c r="B190" s="138"/>
      <c r="D190" s="139" t="s">
        <v>133</v>
      </c>
      <c r="E190" s="140" t="s">
        <v>1</v>
      </c>
      <c r="F190" s="141" t="s">
        <v>250</v>
      </c>
      <c r="H190" s="142">
        <v>55</v>
      </c>
      <c r="L190" s="138"/>
      <c r="M190" s="143"/>
      <c r="T190" s="144"/>
      <c r="AT190" s="140" t="s">
        <v>133</v>
      </c>
      <c r="AU190" s="140" t="s">
        <v>83</v>
      </c>
      <c r="AV190" s="12" t="s">
        <v>83</v>
      </c>
      <c r="AW190" s="12" t="s">
        <v>30</v>
      </c>
      <c r="AX190" s="12" t="s">
        <v>73</v>
      </c>
      <c r="AY190" s="140" t="s">
        <v>123</v>
      </c>
    </row>
    <row r="191" spans="2:65" s="13" customFormat="1" ht="11.25">
      <c r="B191" s="145"/>
      <c r="D191" s="139" t="s">
        <v>133</v>
      </c>
      <c r="E191" s="146" t="s">
        <v>1</v>
      </c>
      <c r="F191" s="147" t="s">
        <v>136</v>
      </c>
      <c r="H191" s="148">
        <v>55</v>
      </c>
      <c r="L191" s="145"/>
      <c r="M191" s="149"/>
      <c r="T191" s="150"/>
      <c r="AT191" s="146" t="s">
        <v>133</v>
      </c>
      <c r="AU191" s="146" t="s">
        <v>83</v>
      </c>
      <c r="AV191" s="13" t="s">
        <v>131</v>
      </c>
      <c r="AW191" s="13" t="s">
        <v>30</v>
      </c>
      <c r="AX191" s="13" t="s">
        <v>81</v>
      </c>
      <c r="AY191" s="146" t="s">
        <v>123</v>
      </c>
    </row>
    <row r="192" spans="2:65" s="1" customFormat="1" ht="24.2" customHeight="1">
      <c r="B192" s="27"/>
      <c r="C192" s="126" t="s">
        <v>251</v>
      </c>
      <c r="D192" s="126" t="s">
        <v>126</v>
      </c>
      <c r="E192" s="127" t="s">
        <v>252</v>
      </c>
      <c r="F192" s="128" t="s">
        <v>253</v>
      </c>
      <c r="G192" s="129" t="s">
        <v>157</v>
      </c>
      <c r="H192" s="130">
        <v>5</v>
      </c>
      <c r="I192" s="131">
        <v>11700</v>
      </c>
      <c r="J192" s="131">
        <f>ROUND(I192*H192,2)</f>
        <v>58500</v>
      </c>
      <c r="K192" s="128" t="s">
        <v>130</v>
      </c>
      <c r="L192" s="27"/>
      <c r="M192" s="132" t="s">
        <v>1</v>
      </c>
      <c r="N192" s="133" t="s">
        <v>38</v>
      </c>
      <c r="O192" s="134">
        <v>15.061999999999999</v>
      </c>
      <c r="P192" s="134">
        <f>O192*H192</f>
        <v>75.31</v>
      </c>
      <c r="Q192" s="134">
        <v>0.18315000000000001</v>
      </c>
      <c r="R192" s="134">
        <f>Q192*H192</f>
        <v>0.91575000000000006</v>
      </c>
      <c r="S192" s="134">
        <v>0</v>
      </c>
      <c r="T192" s="135">
        <f>S192*H192</f>
        <v>0</v>
      </c>
      <c r="AR192" s="136" t="s">
        <v>204</v>
      </c>
      <c r="AT192" s="136" t="s">
        <v>126</v>
      </c>
      <c r="AU192" s="136" t="s">
        <v>83</v>
      </c>
      <c r="AY192" s="15" t="s">
        <v>123</v>
      </c>
      <c r="BE192" s="137">
        <f>IF(N192="základní",J192,0)</f>
        <v>58500</v>
      </c>
      <c r="BF192" s="137">
        <f>IF(N192="snížená",J192,0)</f>
        <v>0</v>
      </c>
      <c r="BG192" s="137">
        <f>IF(N192="zákl. přenesená",J192,0)</f>
        <v>0</v>
      </c>
      <c r="BH192" s="137">
        <f>IF(N192="sníž. přenesená",J192,0)</f>
        <v>0</v>
      </c>
      <c r="BI192" s="137">
        <f>IF(N192="nulová",J192,0)</f>
        <v>0</v>
      </c>
      <c r="BJ192" s="15" t="s">
        <v>81</v>
      </c>
      <c r="BK192" s="137">
        <f>ROUND(I192*H192,2)</f>
        <v>58500</v>
      </c>
      <c r="BL192" s="15" t="s">
        <v>204</v>
      </c>
      <c r="BM192" s="136" t="s">
        <v>254</v>
      </c>
    </row>
    <row r="193" spans="2:65" s="12" customFormat="1" ht="11.25">
      <c r="B193" s="138"/>
      <c r="D193" s="139" t="s">
        <v>133</v>
      </c>
      <c r="E193" s="140" t="s">
        <v>1</v>
      </c>
      <c r="F193" s="141" t="s">
        <v>154</v>
      </c>
      <c r="H193" s="142">
        <v>5</v>
      </c>
      <c r="L193" s="138"/>
      <c r="M193" s="143"/>
      <c r="T193" s="144"/>
      <c r="AT193" s="140" t="s">
        <v>133</v>
      </c>
      <c r="AU193" s="140" t="s">
        <v>83</v>
      </c>
      <c r="AV193" s="12" t="s">
        <v>83</v>
      </c>
      <c r="AW193" s="12" t="s">
        <v>30</v>
      </c>
      <c r="AX193" s="12" t="s">
        <v>73</v>
      </c>
      <c r="AY193" s="140" t="s">
        <v>123</v>
      </c>
    </row>
    <row r="194" spans="2:65" s="13" customFormat="1" ht="11.25">
      <c r="B194" s="145"/>
      <c r="D194" s="139" t="s">
        <v>133</v>
      </c>
      <c r="E194" s="146" t="s">
        <v>1</v>
      </c>
      <c r="F194" s="147" t="s">
        <v>136</v>
      </c>
      <c r="H194" s="148">
        <v>5</v>
      </c>
      <c r="L194" s="145"/>
      <c r="M194" s="149"/>
      <c r="T194" s="150"/>
      <c r="AT194" s="146" t="s">
        <v>133</v>
      </c>
      <c r="AU194" s="146" t="s">
        <v>83</v>
      </c>
      <c r="AV194" s="13" t="s">
        <v>131</v>
      </c>
      <c r="AW194" s="13" t="s">
        <v>30</v>
      </c>
      <c r="AX194" s="13" t="s">
        <v>81</v>
      </c>
      <c r="AY194" s="146" t="s">
        <v>123</v>
      </c>
    </row>
    <row r="195" spans="2:65" s="1" customFormat="1" ht="24.2" customHeight="1">
      <c r="B195" s="27"/>
      <c r="C195" s="126" t="s">
        <v>255</v>
      </c>
      <c r="D195" s="126" t="s">
        <v>126</v>
      </c>
      <c r="E195" s="127" t="s">
        <v>256</v>
      </c>
      <c r="F195" s="128" t="s">
        <v>257</v>
      </c>
      <c r="G195" s="129" t="s">
        <v>192</v>
      </c>
      <c r="H195" s="130">
        <v>1.665</v>
      </c>
      <c r="I195" s="131">
        <v>5350</v>
      </c>
      <c r="J195" s="131">
        <f>ROUND(I195*H195,2)</f>
        <v>8907.75</v>
      </c>
      <c r="K195" s="128" t="s">
        <v>130</v>
      </c>
      <c r="L195" s="27"/>
      <c r="M195" s="132" t="s">
        <v>1</v>
      </c>
      <c r="N195" s="133" t="s">
        <v>38</v>
      </c>
      <c r="O195" s="134">
        <v>11.488</v>
      </c>
      <c r="P195" s="134">
        <f>O195*H195</f>
        <v>19.127520000000001</v>
      </c>
      <c r="Q195" s="134">
        <v>0</v>
      </c>
      <c r="R195" s="134">
        <f>Q195*H195</f>
        <v>0</v>
      </c>
      <c r="S195" s="134">
        <v>0</v>
      </c>
      <c r="T195" s="135">
        <f>S195*H195</f>
        <v>0</v>
      </c>
      <c r="AR195" s="136" t="s">
        <v>204</v>
      </c>
      <c r="AT195" s="136" t="s">
        <v>126</v>
      </c>
      <c r="AU195" s="136" t="s">
        <v>83</v>
      </c>
      <c r="AY195" s="15" t="s">
        <v>123</v>
      </c>
      <c r="BE195" s="137">
        <f>IF(N195="základní",J195,0)</f>
        <v>8907.75</v>
      </c>
      <c r="BF195" s="137">
        <f>IF(N195="snížená",J195,0)</f>
        <v>0</v>
      </c>
      <c r="BG195" s="137">
        <f>IF(N195="zákl. přenesená",J195,0)</f>
        <v>0</v>
      </c>
      <c r="BH195" s="137">
        <f>IF(N195="sníž. přenesená",J195,0)</f>
        <v>0</v>
      </c>
      <c r="BI195" s="137">
        <f>IF(N195="nulová",J195,0)</f>
        <v>0</v>
      </c>
      <c r="BJ195" s="15" t="s">
        <v>81</v>
      </c>
      <c r="BK195" s="137">
        <f>ROUND(I195*H195,2)</f>
        <v>8907.75</v>
      </c>
      <c r="BL195" s="15" t="s">
        <v>204</v>
      </c>
      <c r="BM195" s="136" t="s">
        <v>258</v>
      </c>
    </row>
    <row r="196" spans="2:65" s="11" customFormat="1" ht="22.9" customHeight="1">
      <c r="B196" s="115"/>
      <c r="D196" s="116" t="s">
        <v>72</v>
      </c>
      <c r="E196" s="124" t="s">
        <v>259</v>
      </c>
      <c r="F196" s="124" t="s">
        <v>260</v>
      </c>
      <c r="J196" s="125">
        <f>BK196</f>
        <v>127527</v>
      </c>
      <c r="L196" s="115"/>
      <c r="M196" s="119"/>
      <c r="P196" s="120">
        <f>SUM(P197:P221)</f>
        <v>106.73900300000001</v>
      </c>
      <c r="R196" s="120">
        <f>SUM(R197:R221)</f>
        <v>0.13263249999999999</v>
      </c>
      <c r="T196" s="121">
        <f>SUM(T197:T221)</f>
        <v>0.42677999999999999</v>
      </c>
      <c r="AR196" s="116" t="s">
        <v>83</v>
      </c>
      <c r="AT196" s="122" t="s">
        <v>72</v>
      </c>
      <c r="AU196" s="122" t="s">
        <v>81</v>
      </c>
      <c r="AY196" s="116" t="s">
        <v>123</v>
      </c>
      <c r="BK196" s="123">
        <f>SUM(BK197:BK221)</f>
        <v>127527</v>
      </c>
    </row>
    <row r="197" spans="2:65" s="1" customFormat="1" ht="16.5" customHeight="1">
      <c r="B197" s="27"/>
      <c r="C197" s="126" t="s">
        <v>261</v>
      </c>
      <c r="D197" s="126" t="s">
        <v>126</v>
      </c>
      <c r="E197" s="127" t="s">
        <v>262</v>
      </c>
      <c r="F197" s="128" t="s">
        <v>263</v>
      </c>
      <c r="G197" s="129" t="s">
        <v>129</v>
      </c>
      <c r="H197" s="130">
        <v>60</v>
      </c>
      <c r="I197" s="131">
        <v>149</v>
      </c>
      <c r="J197" s="131">
        <f>ROUND(I197*H197,2)</f>
        <v>8940</v>
      </c>
      <c r="K197" s="128" t="s">
        <v>130</v>
      </c>
      <c r="L197" s="27"/>
      <c r="M197" s="132" t="s">
        <v>1</v>
      </c>
      <c r="N197" s="133" t="s">
        <v>38</v>
      </c>
      <c r="O197" s="134">
        <v>0.27800000000000002</v>
      </c>
      <c r="P197" s="134">
        <f>O197*H197</f>
        <v>16.68</v>
      </c>
      <c r="Q197" s="134">
        <v>0</v>
      </c>
      <c r="R197" s="134">
        <f>Q197*H197</f>
        <v>0</v>
      </c>
      <c r="S197" s="134">
        <v>3.1199999999999999E-3</v>
      </c>
      <c r="T197" s="135">
        <f>S197*H197</f>
        <v>0.18720000000000001</v>
      </c>
      <c r="AR197" s="136" t="s">
        <v>204</v>
      </c>
      <c r="AT197" s="136" t="s">
        <v>126</v>
      </c>
      <c r="AU197" s="136" t="s">
        <v>83</v>
      </c>
      <c r="AY197" s="15" t="s">
        <v>123</v>
      </c>
      <c r="BE197" s="137">
        <f>IF(N197="základní",J197,0)</f>
        <v>8940</v>
      </c>
      <c r="BF197" s="137">
        <f>IF(N197="snížená",J197,0)</f>
        <v>0</v>
      </c>
      <c r="BG197" s="137">
        <f>IF(N197="zákl. přenesená",J197,0)</f>
        <v>0</v>
      </c>
      <c r="BH197" s="137">
        <f>IF(N197="sníž. přenesená",J197,0)</f>
        <v>0</v>
      </c>
      <c r="BI197" s="137">
        <f>IF(N197="nulová",J197,0)</f>
        <v>0</v>
      </c>
      <c r="BJ197" s="15" t="s">
        <v>81</v>
      </c>
      <c r="BK197" s="137">
        <f>ROUND(I197*H197,2)</f>
        <v>8940</v>
      </c>
      <c r="BL197" s="15" t="s">
        <v>204</v>
      </c>
      <c r="BM197" s="136" t="s">
        <v>264</v>
      </c>
    </row>
    <row r="198" spans="2:65" s="12" customFormat="1" ht="11.25">
      <c r="B198" s="138"/>
      <c r="D198" s="139" t="s">
        <v>133</v>
      </c>
      <c r="E198" s="140" t="s">
        <v>1</v>
      </c>
      <c r="F198" s="141" t="s">
        <v>265</v>
      </c>
      <c r="H198" s="142">
        <v>60</v>
      </c>
      <c r="L198" s="138"/>
      <c r="M198" s="143"/>
      <c r="T198" s="144"/>
      <c r="AT198" s="140" t="s">
        <v>133</v>
      </c>
      <c r="AU198" s="140" t="s">
        <v>83</v>
      </c>
      <c r="AV198" s="12" t="s">
        <v>83</v>
      </c>
      <c r="AW198" s="12" t="s">
        <v>30</v>
      </c>
      <c r="AX198" s="12" t="s">
        <v>73</v>
      </c>
      <c r="AY198" s="140" t="s">
        <v>123</v>
      </c>
    </row>
    <row r="199" spans="2:65" s="13" customFormat="1" ht="11.25">
      <c r="B199" s="145"/>
      <c r="D199" s="139" t="s">
        <v>133</v>
      </c>
      <c r="E199" s="146" t="s">
        <v>1</v>
      </c>
      <c r="F199" s="147" t="s">
        <v>136</v>
      </c>
      <c r="H199" s="148">
        <v>60</v>
      </c>
      <c r="L199" s="145"/>
      <c r="M199" s="149"/>
      <c r="T199" s="150"/>
      <c r="AT199" s="146" t="s">
        <v>133</v>
      </c>
      <c r="AU199" s="146" t="s">
        <v>83</v>
      </c>
      <c r="AV199" s="13" t="s">
        <v>131</v>
      </c>
      <c r="AW199" s="13" t="s">
        <v>30</v>
      </c>
      <c r="AX199" s="13" t="s">
        <v>81</v>
      </c>
      <c r="AY199" s="146" t="s">
        <v>123</v>
      </c>
    </row>
    <row r="200" spans="2:65" s="1" customFormat="1" ht="16.5" customHeight="1">
      <c r="B200" s="27"/>
      <c r="C200" s="126" t="s">
        <v>266</v>
      </c>
      <c r="D200" s="126" t="s">
        <v>126</v>
      </c>
      <c r="E200" s="127" t="s">
        <v>267</v>
      </c>
      <c r="F200" s="128" t="s">
        <v>268</v>
      </c>
      <c r="G200" s="129" t="s">
        <v>157</v>
      </c>
      <c r="H200" s="130">
        <v>1</v>
      </c>
      <c r="I200" s="131">
        <v>111</v>
      </c>
      <c r="J200" s="131">
        <f>ROUND(I200*H200,2)</f>
        <v>111</v>
      </c>
      <c r="K200" s="128" t="s">
        <v>130</v>
      </c>
      <c r="L200" s="27"/>
      <c r="M200" s="132" t="s">
        <v>1</v>
      </c>
      <c r="N200" s="133" t="s">
        <v>38</v>
      </c>
      <c r="O200" s="134">
        <v>0.20699999999999999</v>
      </c>
      <c r="P200" s="134">
        <f>O200*H200</f>
        <v>0.20699999999999999</v>
      </c>
      <c r="Q200" s="134">
        <v>0</v>
      </c>
      <c r="R200" s="134">
        <f>Q200*H200</f>
        <v>0</v>
      </c>
      <c r="S200" s="134">
        <v>1.4999999999999999E-2</v>
      </c>
      <c r="T200" s="135">
        <f>S200*H200</f>
        <v>1.4999999999999999E-2</v>
      </c>
      <c r="AR200" s="136" t="s">
        <v>204</v>
      </c>
      <c r="AT200" s="136" t="s">
        <v>126</v>
      </c>
      <c r="AU200" s="136" t="s">
        <v>83</v>
      </c>
      <c r="AY200" s="15" t="s">
        <v>123</v>
      </c>
      <c r="BE200" s="137">
        <f>IF(N200="základní",J200,0)</f>
        <v>111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5" t="s">
        <v>81</v>
      </c>
      <c r="BK200" s="137">
        <f>ROUND(I200*H200,2)</f>
        <v>111</v>
      </c>
      <c r="BL200" s="15" t="s">
        <v>204</v>
      </c>
      <c r="BM200" s="136" t="s">
        <v>269</v>
      </c>
    </row>
    <row r="201" spans="2:65" s="12" customFormat="1" ht="11.25">
      <c r="B201" s="138"/>
      <c r="D201" s="139" t="s">
        <v>133</v>
      </c>
      <c r="E201" s="140" t="s">
        <v>1</v>
      </c>
      <c r="F201" s="141" t="s">
        <v>81</v>
      </c>
      <c r="H201" s="142">
        <v>1</v>
      </c>
      <c r="L201" s="138"/>
      <c r="M201" s="143"/>
      <c r="T201" s="144"/>
      <c r="AT201" s="140" t="s">
        <v>133</v>
      </c>
      <c r="AU201" s="140" t="s">
        <v>83</v>
      </c>
      <c r="AV201" s="12" t="s">
        <v>83</v>
      </c>
      <c r="AW201" s="12" t="s">
        <v>30</v>
      </c>
      <c r="AX201" s="12" t="s">
        <v>73</v>
      </c>
      <c r="AY201" s="140" t="s">
        <v>123</v>
      </c>
    </row>
    <row r="202" spans="2:65" s="13" customFormat="1" ht="11.25">
      <c r="B202" s="145"/>
      <c r="D202" s="139" t="s">
        <v>133</v>
      </c>
      <c r="E202" s="146" t="s">
        <v>1</v>
      </c>
      <c r="F202" s="147" t="s">
        <v>136</v>
      </c>
      <c r="H202" s="148">
        <v>1</v>
      </c>
      <c r="L202" s="145"/>
      <c r="M202" s="149"/>
      <c r="T202" s="150"/>
      <c r="AT202" s="146" t="s">
        <v>133</v>
      </c>
      <c r="AU202" s="146" t="s">
        <v>83</v>
      </c>
      <c r="AV202" s="13" t="s">
        <v>131</v>
      </c>
      <c r="AW202" s="13" t="s">
        <v>30</v>
      </c>
      <c r="AX202" s="13" t="s">
        <v>81</v>
      </c>
      <c r="AY202" s="146" t="s">
        <v>123</v>
      </c>
    </row>
    <row r="203" spans="2:65" s="1" customFormat="1" ht="16.5" customHeight="1">
      <c r="B203" s="27"/>
      <c r="C203" s="126" t="s">
        <v>270</v>
      </c>
      <c r="D203" s="126" t="s">
        <v>126</v>
      </c>
      <c r="E203" s="127" t="s">
        <v>271</v>
      </c>
      <c r="F203" s="128" t="s">
        <v>272</v>
      </c>
      <c r="G203" s="129" t="s">
        <v>146</v>
      </c>
      <c r="H203" s="130">
        <v>57</v>
      </c>
      <c r="I203" s="131">
        <v>78.599999999999994</v>
      </c>
      <c r="J203" s="131">
        <f>ROUND(I203*H203,2)</f>
        <v>4480.2</v>
      </c>
      <c r="K203" s="128" t="s">
        <v>130</v>
      </c>
      <c r="L203" s="27"/>
      <c r="M203" s="132" t="s">
        <v>1</v>
      </c>
      <c r="N203" s="133" t="s">
        <v>38</v>
      </c>
      <c r="O203" s="134">
        <v>0.14699999999999999</v>
      </c>
      <c r="P203" s="134">
        <f>O203*H203</f>
        <v>8.3789999999999996</v>
      </c>
      <c r="Q203" s="134">
        <v>0</v>
      </c>
      <c r="R203" s="134">
        <f>Q203*H203</f>
        <v>0</v>
      </c>
      <c r="S203" s="134">
        <v>3.9399999999999999E-3</v>
      </c>
      <c r="T203" s="135">
        <f>S203*H203</f>
        <v>0.22458</v>
      </c>
      <c r="AR203" s="136" t="s">
        <v>204</v>
      </c>
      <c r="AT203" s="136" t="s">
        <v>126</v>
      </c>
      <c r="AU203" s="136" t="s">
        <v>83</v>
      </c>
      <c r="AY203" s="15" t="s">
        <v>123</v>
      </c>
      <c r="BE203" s="137">
        <f>IF(N203="základní",J203,0)</f>
        <v>4480.2</v>
      </c>
      <c r="BF203" s="137">
        <f>IF(N203="snížená",J203,0)</f>
        <v>0</v>
      </c>
      <c r="BG203" s="137">
        <f>IF(N203="zákl. přenesená",J203,0)</f>
        <v>0</v>
      </c>
      <c r="BH203" s="137">
        <f>IF(N203="sníž. přenesená",J203,0)</f>
        <v>0</v>
      </c>
      <c r="BI203" s="137">
        <f>IF(N203="nulová",J203,0)</f>
        <v>0</v>
      </c>
      <c r="BJ203" s="15" t="s">
        <v>81</v>
      </c>
      <c r="BK203" s="137">
        <f>ROUND(I203*H203,2)</f>
        <v>4480.2</v>
      </c>
      <c r="BL203" s="15" t="s">
        <v>204</v>
      </c>
      <c r="BM203" s="136" t="s">
        <v>273</v>
      </c>
    </row>
    <row r="204" spans="2:65" s="12" customFormat="1" ht="11.25">
      <c r="B204" s="138"/>
      <c r="D204" s="139" t="s">
        <v>133</v>
      </c>
      <c r="E204" s="140" t="s">
        <v>1</v>
      </c>
      <c r="F204" s="141" t="s">
        <v>274</v>
      </c>
      <c r="H204" s="142">
        <v>57</v>
      </c>
      <c r="L204" s="138"/>
      <c r="M204" s="143"/>
      <c r="T204" s="144"/>
      <c r="AT204" s="140" t="s">
        <v>133</v>
      </c>
      <c r="AU204" s="140" t="s">
        <v>83</v>
      </c>
      <c r="AV204" s="12" t="s">
        <v>83</v>
      </c>
      <c r="AW204" s="12" t="s">
        <v>30</v>
      </c>
      <c r="AX204" s="12" t="s">
        <v>73</v>
      </c>
      <c r="AY204" s="140" t="s">
        <v>123</v>
      </c>
    </row>
    <row r="205" spans="2:65" s="13" customFormat="1" ht="11.25">
      <c r="B205" s="145"/>
      <c r="D205" s="139" t="s">
        <v>133</v>
      </c>
      <c r="E205" s="146" t="s">
        <v>1</v>
      </c>
      <c r="F205" s="147" t="s">
        <v>136</v>
      </c>
      <c r="H205" s="148">
        <v>57</v>
      </c>
      <c r="L205" s="145"/>
      <c r="M205" s="149"/>
      <c r="T205" s="150"/>
      <c r="AT205" s="146" t="s">
        <v>133</v>
      </c>
      <c r="AU205" s="146" t="s">
        <v>83</v>
      </c>
      <c r="AV205" s="13" t="s">
        <v>131</v>
      </c>
      <c r="AW205" s="13" t="s">
        <v>30</v>
      </c>
      <c r="AX205" s="13" t="s">
        <v>81</v>
      </c>
      <c r="AY205" s="146" t="s">
        <v>123</v>
      </c>
    </row>
    <row r="206" spans="2:65" s="1" customFormat="1" ht="24.2" customHeight="1">
      <c r="B206" s="27"/>
      <c r="C206" s="126" t="s">
        <v>198</v>
      </c>
      <c r="D206" s="126" t="s">
        <v>126</v>
      </c>
      <c r="E206" s="127" t="s">
        <v>275</v>
      </c>
      <c r="F206" s="128" t="s">
        <v>276</v>
      </c>
      <c r="G206" s="129" t="s">
        <v>146</v>
      </c>
      <c r="H206" s="130">
        <v>93.25</v>
      </c>
      <c r="I206" s="131">
        <v>669</v>
      </c>
      <c r="J206" s="131">
        <f>ROUND(I206*H206,2)</f>
        <v>62384.25</v>
      </c>
      <c r="K206" s="128" t="s">
        <v>130</v>
      </c>
      <c r="L206" s="27"/>
      <c r="M206" s="132" t="s">
        <v>1</v>
      </c>
      <c r="N206" s="133" t="s">
        <v>38</v>
      </c>
      <c r="O206" s="134">
        <v>0.30499999999999999</v>
      </c>
      <c r="P206" s="134">
        <f>O206*H206</f>
        <v>28.44125</v>
      </c>
      <c r="Q206" s="134">
        <v>1.2099999999999999E-3</v>
      </c>
      <c r="R206" s="134">
        <f>Q206*H206</f>
        <v>0.11283249999999999</v>
      </c>
      <c r="S206" s="134">
        <v>0</v>
      </c>
      <c r="T206" s="135">
        <f>S206*H206</f>
        <v>0</v>
      </c>
      <c r="AR206" s="136" t="s">
        <v>204</v>
      </c>
      <c r="AT206" s="136" t="s">
        <v>126</v>
      </c>
      <c r="AU206" s="136" t="s">
        <v>83</v>
      </c>
      <c r="AY206" s="15" t="s">
        <v>123</v>
      </c>
      <c r="BE206" s="137">
        <f>IF(N206="základní",J206,0)</f>
        <v>62384.25</v>
      </c>
      <c r="BF206" s="137">
        <f>IF(N206="snížená",J206,0)</f>
        <v>0</v>
      </c>
      <c r="BG206" s="137">
        <f>IF(N206="zákl. přenesená",J206,0)</f>
        <v>0</v>
      </c>
      <c r="BH206" s="137">
        <f>IF(N206="sníž. přenesená",J206,0)</f>
        <v>0</v>
      </c>
      <c r="BI206" s="137">
        <f>IF(N206="nulová",J206,0)</f>
        <v>0</v>
      </c>
      <c r="BJ206" s="15" t="s">
        <v>81</v>
      </c>
      <c r="BK206" s="137">
        <f>ROUND(I206*H206,2)</f>
        <v>62384.25</v>
      </c>
      <c r="BL206" s="15" t="s">
        <v>204</v>
      </c>
      <c r="BM206" s="136" t="s">
        <v>277</v>
      </c>
    </row>
    <row r="207" spans="2:65" s="12" customFormat="1" ht="11.25">
      <c r="B207" s="138"/>
      <c r="D207" s="139" t="s">
        <v>133</v>
      </c>
      <c r="E207" s="140" t="s">
        <v>1</v>
      </c>
      <c r="F207" s="141" t="s">
        <v>278</v>
      </c>
      <c r="H207" s="142">
        <v>35.25</v>
      </c>
      <c r="L207" s="138"/>
      <c r="M207" s="143"/>
      <c r="T207" s="144"/>
      <c r="AT207" s="140" t="s">
        <v>133</v>
      </c>
      <c r="AU207" s="140" t="s">
        <v>83</v>
      </c>
      <c r="AV207" s="12" t="s">
        <v>83</v>
      </c>
      <c r="AW207" s="12" t="s">
        <v>30</v>
      </c>
      <c r="AX207" s="12" t="s">
        <v>73</v>
      </c>
      <c r="AY207" s="140" t="s">
        <v>123</v>
      </c>
    </row>
    <row r="208" spans="2:65" s="12" customFormat="1" ht="11.25">
      <c r="B208" s="138"/>
      <c r="D208" s="139" t="s">
        <v>133</v>
      </c>
      <c r="E208" s="140" t="s">
        <v>1</v>
      </c>
      <c r="F208" s="141" t="s">
        <v>279</v>
      </c>
      <c r="H208" s="142">
        <v>48</v>
      </c>
      <c r="L208" s="138"/>
      <c r="M208" s="143"/>
      <c r="T208" s="144"/>
      <c r="AT208" s="140" t="s">
        <v>133</v>
      </c>
      <c r="AU208" s="140" t="s">
        <v>83</v>
      </c>
      <c r="AV208" s="12" t="s">
        <v>83</v>
      </c>
      <c r="AW208" s="12" t="s">
        <v>30</v>
      </c>
      <c r="AX208" s="12" t="s">
        <v>73</v>
      </c>
      <c r="AY208" s="140" t="s">
        <v>123</v>
      </c>
    </row>
    <row r="209" spans="2:65" s="12" customFormat="1" ht="11.25">
      <c r="B209" s="138"/>
      <c r="D209" s="139" t="s">
        <v>133</v>
      </c>
      <c r="E209" s="140" t="s">
        <v>1</v>
      </c>
      <c r="F209" s="141" t="s">
        <v>280</v>
      </c>
      <c r="H209" s="142">
        <v>10</v>
      </c>
      <c r="L209" s="138"/>
      <c r="M209" s="143"/>
      <c r="T209" s="144"/>
      <c r="AT209" s="140" t="s">
        <v>133</v>
      </c>
      <c r="AU209" s="140" t="s">
        <v>83</v>
      </c>
      <c r="AV209" s="12" t="s">
        <v>83</v>
      </c>
      <c r="AW209" s="12" t="s">
        <v>30</v>
      </c>
      <c r="AX209" s="12" t="s">
        <v>73</v>
      </c>
      <c r="AY209" s="140" t="s">
        <v>123</v>
      </c>
    </row>
    <row r="210" spans="2:65" s="13" customFormat="1" ht="11.25">
      <c r="B210" s="145"/>
      <c r="D210" s="139" t="s">
        <v>133</v>
      </c>
      <c r="E210" s="146" t="s">
        <v>1</v>
      </c>
      <c r="F210" s="147" t="s">
        <v>136</v>
      </c>
      <c r="H210" s="148">
        <v>93.25</v>
      </c>
      <c r="L210" s="145"/>
      <c r="M210" s="149"/>
      <c r="T210" s="150"/>
      <c r="AT210" s="146" t="s">
        <v>133</v>
      </c>
      <c r="AU210" s="146" t="s">
        <v>83</v>
      </c>
      <c r="AV210" s="13" t="s">
        <v>131</v>
      </c>
      <c r="AW210" s="13" t="s">
        <v>30</v>
      </c>
      <c r="AX210" s="13" t="s">
        <v>81</v>
      </c>
      <c r="AY210" s="146" t="s">
        <v>123</v>
      </c>
    </row>
    <row r="211" spans="2:65" s="1" customFormat="1" ht="24.2" customHeight="1">
      <c r="B211" s="27"/>
      <c r="C211" s="126" t="s">
        <v>281</v>
      </c>
      <c r="D211" s="126" t="s">
        <v>126</v>
      </c>
      <c r="E211" s="127" t="s">
        <v>282</v>
      </c>
      <c r="F211" s="128" t="s">
        <v>283</v>
      </c>
      <c r="G211" s="129" t="s">
        <v>129</v>
      </c>
      <c r="H211" s="130">
        <v>60</v>
      </c>
      <c r="I211" s="131">
        <v>641</v>
      </c>
      <c r="J211" s="131">
        <f>ROUND(I211*H211,2)</f>
        <v>38460</v>
      </c>
      <c r="K211" s="128" t="s">
        <v>130</v>
      </c>
      <c r="L211" s="27"/>
      <c r="M211" s="132" t="s">
        <v>1</v>
      </c>
      <c r="N211" s="133" t="s">
        <v>38</v>
      </c>
      <c r="O211" s="134">
        <v>0.81</v>
      </c>
      <c r="P211" s="134">
        <f>O211*H211</f>
        <v>48.6</v>
      </c>
      <c r="Q211" s="134">
        <v>0</v>
      </c>
      <c r="R211" s="134">
        <f>Q211*H211</f>
        <v>0</v>
      </c>
      <c r="S211" s="134">
        <v>0</v>
      </c>
      <c r="T211" s="135">
        <f>S211*H211</f>
        <v>0</v>
      </c>
      <c r="AR211" s="136" t="s">
        <v>204</v>
      </c>
      <c r="AT211" s="136" t="s">
        <v>126</v>
      </c>
      <c r="AU211" s="136" t="s">
        <v>83</v>
      </c>
      <c r="AY211" s="15" t="s">
        <v>123</v>
      </c>
      <c r="BE211" s="137">
        <f>IF(N211="základní",J211,0)</f>
        <v>38460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5" t="s">
        <v>81</v>
      </c>
      <c r="BK211" s="137">
        <f>ROUND(I211*H211,2)</f>
        <v>38460</v>
      </c>
      <c r="BL211" s="15" t="s">
        <v>204</v>
      </c>
      <c r="BM211" s="136" t="s">
        <v>284</v>
      </c>
    </row>
    <row r="212" spans="2:65" s="12" customFormat="1" ht="11.25">
      <c r="B212" s="138"/>
      <c r="D212" s="139" t="s">
        <v>133</v>
      </c>
      <c r="E212" s="140" t="s">
        <v>1</v>
      </c>
      <c r="F212" s="141" t="s">
        <v>285</v>
      </c>
      <c r="H212" s="142">
        <v>60</v>
      </c>
      <c r="L212" s="138"/>
      <c r="M212" s="143"/>
      <c r="T212" s="144"/>
      <c r="AT212" s="140" t="s">
        <v>133</v>
      </c>
      <c r="AU212" s="140" t="s">
        <v>83</v>
      </c>
      <c r="AV212" s="12" t="s">
        <v>83</v>
      </c>
      <c r="AW212" s="12" t="s">
        <v>30</v>
      </c>
      <c r="AX212" s="12" t="s">
        <v>73</v>
      </c>
      <c r="AY212" s="140" t="s">
        <v>123</v>
      </c>
    </row>
    <row r="213" spans="2:65" s="13" customFormat="1" ht="11.25">
      <c r="B213" s="145"/>
      <c r="D213" s="139" t="s">
        <v>133</v>
      </c>
      <c r="E213" s="146" t="s">
        <v>1</v>
      </c>
      <c r="F213" s="147" t="s">
        <v>136</v>
      </c>
      <c r="H213" s="148">
        <v>60</v>
      </c>
      <c r="L213" s="145"/>
      <c r="M213" s="149"/>
      <c r="T213" s="150"/>
      <c r="AT213" s="146" t="s">
        <v>133</v>
      </c>
      <c r="AU213" s="146" t="s">
        <v>83</v>
      </c>
      <c r="AV213" s="13" t="s">
        <v>131</v>
      </c>
      <c r="AW213" s="13" t="s">
        <v>30</v>
      </c>
      <c r="AX213" s="13" t="s">
        <v>81</v>
      </c>
      <c r="AY213" s="146" t="s">
        <v>123</v>
      </c>
    </row>
    <row r="214" spans="2:65" s="1" customFormat="1" ht="24.2" customHeight="1">
      <c r="B214" s="27"/>
      <c r="C214" s="126" t="s">
        <v>233</v>
      </c>
      <c r="D214" s="126" t="s">
        <v>126</v>
      </c>
      <c r="E214" s="127" t="s">
        <v>286</v>
      </c>
      <c r="F214" s="128" t="s">
        <v>287</v>
      </c>
      <c r="G214" s="129" t="s">
        <v>157</v>
      </c>
      <c r="H214" s="130">
        <v>1</v>
      </c>
      <c r="I214" s="131">
        <v>392</v>
      </c>
      <c r="J214" s="131">
        <f>ROUND(I214*H214,2)</f>
        <v>392</v>
      </c>
      <c r="K214" s="128" t="s">
        <v>130</v>
      </c>
      <c r="L214" s="27"/>
      <c r="M214" s="132" t="s">
        <v>1</v>
      </c>
      <c r="N214" s="133" t="s">
        <v>38</v>
      </c>
      <c r="O214" s="134">
        <v>0.495</v>
      </c>
      <c r="P214" s="134">
        <f>O214*H214</f>
        <v>0.495</v>
      </c>
      <c r="Q214" s="134">
        <v>0</v>
      </c>
      <c r="R214" s="134">
        <f>Q214*H214</f>
        <v>0</v>
      </c>
      <c r="S214" s="134">
        <v>0</v>
      </c>
      <c r="T214" s="135">
        <f>S214*H214</f>
        <v>0</v>
      </c>
      <c r="AR214" s="136" t="s">
        <v>204</v>
      </c>
      <c r="AT214" s="136" t="s">
        <v>126</v>
      </c>
      <c r="AU214" s="136" t="s">
        <v>83</v>
      </c>
      <c r="AY214" s="15" t="s">
        <v>123</v>
      </c>
      <c r="BE214" s="137">
        <f>IF(N214="základní",J214,0)</f>
        <v>392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5" t="s">
        <v>81</v>
      </c>
      <c r="BK214" s="137">
        <f>ROUND(I214*H214,2)</f>
        <v>392</v>
      </c>
      <c r="BL214" s="15" t="s">
        <v>204</v>
      </c>
      <c r="BM214" s="136" t="s">
        <v>288</v>
      </c>
    </row>
    <row r="215" spans="2:65" s="12" customFormat="1" ht="11.25">
      <c r="B215" s="138"/>
      <c r="D215" s="139" t="s">
        <v>133</v>
      </c>
      <c r="E215" s="140" t="s">
        <v>1</v>
      </c>
      <c r="F215" s="141" t="s">
        <v>81</v>
      </c>
      <c r="H215" s="142">
        <v>1</v>
      </c>
      <c r="L215" s="138"/>
      <c r="M215" s="143"/>
      <c r="T215" s="144"/>
      <c r="AT215" s="140" t="s">
        <v>133</v>
      </c>
      <c r="AU215" s="140" t="s">
        <v>83</v>
      </c>
      <c r="AV215" s="12" t="s">
        <v>83</v>
      </c>
      <c r="AW215" s="12" t="s">
        <v>30</v>
      </c>
      <c r="AX215" s="12" t="s">
        <v>73</v>
      </c>
      <c r="AY215" s="140" t="s">
        <v>123</v>
      </c>
    </row>
    <row r="216" spans="2:65" s="13" customFormat="1" ht="11.25">
      <c r="B216" s="145"/>
      <c r="D216" s="139" t="s">
        <v>133</v>
      </c>
      <c r="E216" s="146" t="s">
        <v>1</v>
      </c>
      <c r="F216" s="147" t="s">
        <v>136</v>
      </c>
      <c r="H216" s="148">
        <v>1</v>
      </c>
      <c r="L216" s="145"/>
      <c r="M216" s="149"/>
      <c r="T216" s="150"/>
      <c r="AT216" s="146" t="s">
        <v>133</v>
      </c>
      <c r="AU216" s="146" t="s">
        <v>83</v>
      </c>
      <c r="AV216" s="13" t="s">
        <v>131</v>
      </c>
      <c r="AW216" s="13" t="s">
        <v>30</v>
      </c>
      <c r="AX216" s="13" t="s">
        <v>81</v>
      </c>
      <c r="AY216" s="146" t="s">
        <v>123</v>
      </c>
    </row>
    <row r="217" spans="2:65" s="1" customFormat="1" ht="16.5" customHeight="1">
      <c r="B217" s="27"/>
      <c r="C217" s="151" t="s">
        <v>289</v>
      </c>
      <c r="D217" s="151" t="s">
        <v>149</v>
      </c>
      <c r="E217" s="152" t="s">
        <v>290</v>
      </c>
      <c r="F217" s="153" t="s">
        <v>291</v>
      </c>
      <c r="G217" s="154" t="s">
        <v>157</v>
      </c>
      <c r="H217" s="155">
        <v>1</v>
      </c>
      <c r="I217" s="156">
        <v>6140</v>
      </c>
      <c r="J217" s="156">
        <f>ROUND(I217*H217,2)</f>
        <v>6140</v>
      </c>
      <c r="K217" s="153" t="s">
        <v>130</v>
      </c>
      <c r="L217" s="157"/>
      <c r="M217" s="158" t="s">
        <v>1</v>
      </c>
      <c r="N217" s="159" t="s">
        <v>38</v>
      </c>
      <c r="O217" s="134">
        <v>0</v>
      </c>
      <c r="P217" s="134">
        <f>O217*H217</f>
        <v>0</v>
      </c>
      <c r="Q217" s="134">
        <v>8.9999999999999993E-3</v>
      </c>
      <c r="R217" s="134">
        <f>Q217*H217</f>
        <v>8.9999999999999993E-3</v>
      </c>
      <c r="S217" s="134">
        <v>0</v>
      </c>
      <c r="T217" s="135">
        <f>S217*H217</f>
        <v>0</v>
      </c>
      <c r="AR217" s="136" t="s">
        <v>233</v>
      </c>
      <c r="AT217" s="136" t="s">
        <v>149</v>
      </c>
      <c r="AU217" s="136" t="s">
        <v>83</v>
      </c>
      <c r="AY217" s="15" t="s">
        <v>123</v>
      </c>
      <c r="BE217" s="137">
        <f>IF(N217="základní",J217,0)</f>
        <v>6140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5" t="s">
        <v>81</v>
      </c>
      <c r="BK217" s="137">
        <f>ROUND(I217*H217,2)</f>
        <v>6140</v>
      </c>
      <c r="BL217" s="15" t="s">
        <v>204</v>
      </c>
      <c r="BM217" s="136" t="s">
        <v>292</v>
      </c>
    </row>
    <row r="218" spans="2:65" s="1" customFormat="1" ht="24.2" customHeight="1">
      <c r="B218" s="27"/>
      <c r="C218" s="126" t="s">
        <v>293</v>
      </c>
      <c r="D218" s="126" t="s">
        <v>126</v>
      </c>
      <c r="E218" s="127" t="s">
        <v>294</v>
      </c>
      <c r="F218" s="128" t="s">
        <v>295</v>
      </c>
      <c r="G218" s="129" t="s">
        <v>146</v>
      </c>
      <c r="H218" s="130">
        <v>7.5</v>
      </c>
      <c r="I218" s="131">
        <v>770</v>
      </c>
      <c r="J218" s="131">
        <f>ROUND(I218*H218,2)</f>
        <v>5775</v>
      </c>
      <c r="K218" s="128" t="s">
        <v>130</v>
      </c>
      <c r="L218" s="27"/>
      <c r="M218" s="132" t="s">
        <v>1</v>
      </c>
      <c r="N218" s="133" t="s">
        <v>38</v>
      </c>
      <c r="O218" s="134">
        <v>0.28299999999999997</v>
      </c>
      <c r="P218" s="134">
        <f>O218*H218</f>
        <v>2.1224999999999996</v>
      </c>
      <c r="Q218" s="134">
        <v>1.4400000000000001E-3</v>
      </c>
      <c r="R218" s="134">
        <f>Q218*H218</f>
        <v>1.0800000000000001E-2</v>
      </c>
      <c r="S218" s="134">
        <v>0</v>
      </c>
      <c r="T218" s="135">
        <f>S218*H218</f>
        <v>0</v>
      </c>
      <c r="AR218" s="136" t="s">
        <v>204</v>
      </c>
      <c r="AT218" s="136" t="s">
        <v>126</v>
      </c>
      <c r="AU218" s="136" t="s">
        <v>83</v>
      </c>
      <c r="AY218" s="15" t="s">
        <v>123</v>
      </c>
      <c r="BE218" s="137">
        <f>IF(N218="základní",J218,0)</f>
        <v>5775</v>
      </c>
      <c r="BF218" s="137">
        <f>IF(N218="snížená",J218,0)</f>
        <v>0</v>
      </c>
      <c r="BG218" s="137">
        <f>IF(N218="zákl. přenesená",J218,0)</f>
        <v>0</v>
      </c>
      <c r="BH218" s="137">
        <f>IF(N218="sníž. přenesená",J218,0)</f>
        <v>0</v>
      </c>
      <c r="BI218" s="137">
        <f>IF(N218="nulová",J218,0)</f>
        <v>0</v>
      </c>
      <c r="BJ218" s="15" t="s">
        <v>81</v>
      </c>
      <c r="BK218" s="137">
        <f>ROUND(I218*H218,2)</f>
        <v>5775</v>
      </c>
      <c r="BL218" s="15" t="s">
        <v>204</v>
      </c>
      <c r="BM218" s="136" t="s">
        <v>296</v>
      </c>
    </row>
    <row r="219" spans="2:65" s="12" customFormat="1" ht="11.25">
      <c r="B219" s="138"/>
      <c r="D219" s="139" t="s">
        <v>133</v>
      </c>
      <c r="E219" s="140" t="s">
        <v>1</v>
      </c>
      <c r="F219" s="141" t="s">
        <v>297</v>
      </c>
      <c r="H219" s="142">
        <v>7.5</v>
      </c>
      <c r="L219" s="138"/>
      <c r="M219" s="143"/>
      <c r="T219" s="144"/>
      <c r="AT219" s="140" t="s">
        <v>133</v>
      </c>
      <c r="AU219" s="140" t="s">
        <v>83</v>
      </c>
      <c r="AV219" s="12" t="s">
        <v>83</v>
      </c>
      <c r="AW219" s="12" t="s">
        <v>30</v>
      </c>
      <c r="AX219" s="12" t="s">
        <v>73</v>
      </c>
      <c r="AY219" s="140" t="s">
        <v>123</v>
      </c>
    </row>
    <row r="220" spans="2:65" s="13" customFormat="1" ht="11.25">
      <c r="B220" s="145"/>
      <c r="D220" s="139" t="s">
        <v>133</v>
      </c>
      <c r="E220" s="146" t="s">
        <v>1</v>
      </c>
      <c r="F220" s="147" t="s">
        <v>136</v>
      </c>
      <c r="H220" s="148">
        <v>7.5</v>
      </c>
      <c r="L220" s="145"/>
      <c r="M220" s="149"/>
      <c r="T220" s="150"/>
      <c r="AT220" s="146" t="s">
        <v>133</v>
      </c>
      <c r="AU220" s="146" t="s">
        <v>83</v>
      </c>
      <c r="AV220" s="13" t="s">
        <v>131</v>
      </c>
      <c r="AW220" s="13" t="s">
        <v>30</v>
      </c>
      <c r="AX220" s="13" t="s">
        <v>81</v>
      </c>
      <c r="AY220" s="146" t="s">
        <v>123</v>
      </c>
    </row>
    <row r="221" spans="2:65" s="1" customFormat="1" ht="24.2" customHeight="1">
      <c r="B221" s="27"/>
      <c r="C221" s="126" t="s">
        <v>298</v>
      </c>
      <c r="D221" s="126" t="s">
        <v>126</v>
      </c>
      <c r="E221" s="127" t="s">
        <v>299</v>
      </c>
      <c r="F221" s="128" t="s">
        <v>300</v>
      </c>
      <c r="G221" s="129" t="s">
        <v>192</v>
      </c>
      <c r="H221" s="130">
        <v>0.13300000000000001</v>
      </c>
      <c r="I221" s="131">
        <v>6350</v>
      </c>
      <c r="J221" s="131">
        <f>ROUND(I221*H221,2)</f>
        <v>844.55</v>
      </c>
      <c r="K221" s="128" t="s">
        <v>130</v>
      </c>
      <c r="L221" s="27"/>
      <c r="M221" s="132" t="s">
        <v>1</v>
      </c>
      <c r="N221" s="133" t="s">
        <v>38</v>
      </c>
      <c r="O221" s="134">
        <v>13.641</v>
      </c>
      <c r="P221" s="134">
        <f>O221*H221</f>
        <v>1.8142530000000001</v>
      </c>
      <c r="Q221" s="134">
        <v>0</v>
      </c>
      <c r="R221" s="134">
        <f>Q221*H221</f>
        <v>0</v>
      </c>
      <c r="S221" s="134">
        <v>0</v>
      </c>
      <c r="T221" s="135">
        <f>S221*H221</f>
        <v>0</v>
      </c>
      <c r="AR221" s="136" t="s">
        <v>204</v>
      </c>
      <c r="AT221" s="136" t="s">
        <v>126</v>
      </c>
      <c r="AU221" s="136" t="s">
        <v>83</v>
      </c>
      <c r="AY221" s="15" t="s">
        <v>123</v>
      </c>
      <c r="BE221" s="137">
        <f>IF(N221="základní",J221,0)</f>
        <v>844.55</v>
      </c>
      <c r="BF221" s="137">
        <f>IF(N221="snížená",J221,0)</f>
        <v>0</v>
      </c>
      <c r="BG221" s="137">
        <f>IF(N221="zákl. přenesená",J221,0)</f>
        <v>0</v>
      </c>
      <c r="BH221" s="137">
        <f>IF(N221="sníž. přenesená",J221,0)</f>
        <v>0</v>
      </c>
      <c r="BI221" s="137">
        <f>IF(N221="nulová",J221,0)</f>
        <v>0</v>
      </c>
      <c r="BJ221" s="15" t="s">
        <v>81</v>
      </c>
      <c r="BK221" s="137">
        <f>ROUND(I221*H221,2)</f>
        <v>844.55</v>
      </c>
      <c r="BL221" s="15" t="s">
        <v>204</v>
      </c>
      <c r="BM221" s="136" t="s">
        <v>301</v>
      </c>
    </row>
    <row r="222" spans="2:65" s="11" customFormat="1" ht="22.9" customHeight="1">
      <c r="B222" s="115"/>
      <c r="D222" s="116" t="s">
        <v>72</v>
      </c>
      <c r="E222" s="124" t="s">
        <v>302</v>
      </c>
      <c r="F222" s="124" t="s">
        <v>303</v>
      </c>
      <c r="J222" s="125">
        <f>BK222</f>
        <v>12473.9</v>
      </c>
      <c r="L222" s="115"/>
      <c r="M222" s="119"/>
      <c r="P222" s="120">
        <f>SUM(P223:P228)</f>
        <v>7.7463299999999986</v>
      </c>
      <c r="R222" s="120">
        <f>SUM(R223:R228)</f>
        <v>0.31020000000000003</v>
      </c>
      <c r="T222" s="121">
        <f>SUM(T223:T228)</f>
        <v>0</v>
      </c>
      <c r="AR222" s="116" t="s">
        <v>83</v>
      </c>
      <c r="AT222" s="122" t="s">
        <v>72</v>
      </c>
      <c r="AU222" s="122" t="s">
        <v>81</v>
      </c>
      <c r="AY222" s="116" t="s">
        <v>123</v>
      </c>
      <c r="BK222" s="123">
        <f>SUM(BK223:BK228)</f>
        <v>12473.9</v>
      </c>
    </row>
    <row r="223" spans="2:65" s="1" customFormat="1" ht="33" customHeight="1">
      <c r="B223" s="27"/>
      <c r="C223" s="126" t="s">
        <v>304</v>
      </c>
      <c r="D223" s="126" t="s">
        <v>126</v>
      </c>
      <c r="E223" s="127" t="s">
        <v>305</v>
      </c>
      <c r="F223" s="128" t="s">
        <v>306</v>
      </c>
      <c r="G223" s="129" t="s">
        <v>129</v>
      </c>
      <c r="H223" s="130">
        <v>60</v>
      </c>
      <c r="I223" s="131">
        <v>58</v>
      </c>
      <c r="J223" s="131">
        <f>ROUND(I223*H223,2)</f>
        <v>3480</v>
      </c>
      <c r="K223" s="128" t="s">
        <v>130</v>
      </c>
      <c r="L223" s="27"/>
      <c r="M223" s="132" t="s">
        <v>1</v>
      </c>
      <c r="N223" s="133" t="s">
        <v>38</v>
      </c>
      <c r="O223" s="134">
        <v>8.5999999999999993E-2</v>
      </c>
      <c r="P223" s="134">
        <f>O223*H223</f>
        <v>5.1599999999999993</v>
      </c>
      <c r="Q223" s="134">
        <v>0</v>
      </c>
      <c r="R223" s="134">
        <f>Q223*H223</f>
        <v>0</v>
      </c>
      <c r="S223" s="134">
        <v>0</v>
      </c>
      <c r="T223" s="135">
        <f>S223*H223</f>
        <v>0</v>
      </c>
      <c r="AR223" s="136" t="s">
        <v>204</v>
      </c>
      <c r="AT223" s="136" t="s">
        <v>126</v>
      </c>
      <c r="AU223" s="136" t="s">
        <v>83</v>
      </c>
      <c r="AY223" s="15" t="s">
        <v>123</v>
      </c>
      <c r="BE223" s="137">
        <f>IF(N223="základní",J223,0)</f>
        <v>3480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5" t="s">
        <v>81</v>
      </c>
      <c r="BK223" s="137">
        <f>ROUND(I223*H223,2)</f>
        <v>3480</v>
      </c>
      <c r="BL223" s="15" t="s">
        <v>204</v>
      </c>
      <c r="BM223" s="136" t="s">
        <v>307</v>
      </c>
    </row>
    <row r="224" spans="2:65" s="12" customFormat="1" ht="11.25">
      <c r="B224" s="138"/>
      <c r="D224" s="139" t="s">
        <v>133</v>
      </c>
      <c r="E224" s="140" t="s">
        <v>1</v>
      </c>
      <c r="F224" s="141" t="s">
        <v>285</v>
      </c>
      <c r="H224" s="142">
        <v>60</v>
      </c>
      <c r="L224" s="138"/>
      <c r="M224" s="143"/>
      <c r="T224" s="144"/>
      <c r="AT224" s="140" t="s">
        <v>133</v>
      </c>
      <c r="AU224" s="140" t="s">
        <v>83</v>
      </c>
      <c r="AV224" s="12" t="s">
        <v>83</v>
      </c>
      <c r="AW224" s="12" t="s">
        <v>30</v>
      </c>
      <c r="AX224" s="12" t="s">
        <v>73</v>
      </c>
      <c r="AY224" s="140" t="s">
        <v>123</v>
      </c>
    </row>
    <row r="225" spans="2:65" s="13" customFormat="1" ht="11.25">
      <c r="B225" s="145"/>
      <c r="D225" s="139" t="s">
        <v>133</v>
      </c>
      <c r="E225" s="146" t="s">
        <v>1</v>
      </c>
      <c r="F225" s="147" t="s">
        <v>136</v>
      </c>
      <c r="H225" s="148">
        <v>60</v>
      </c>
      <c r="L225" s="145"/>
      <c r="M225" s="149"/>
      <c r="T225" s="150"/>
      <c r="AT225" s="146" t="s">
        <v>133</v>
      </c>
      <c r="AU225" s="146" t="s">
        <v>83</v>
      </c>
      <c r="AV225" s="13" t="s">
        <v>131</v>
      </c>
      <c r="AW225" s="13" t="s">
        <v>30</v>
      </c>
      <c r="AX225" s="13" t="s">
        <v>81</v>
      </c>
      <c r="AY225" s="146" t="s">
        <v>123</v>
      </c>
    </row>
    <row r="226" spans="2:65" s="1" customFormat="1" ht="37.9" customHeight="1">
      <c r="B226" s="27"/>
      <c r="C226" s="151" t="s">
        <v>308</v>
      </c>
      <c r="D226" s="151" t="s">
        <v>149</v>
      </c>
      <c r="E226" s="152" t="s">
        <v>309</v>
      </c>
      <c r="F226" s="153" t="s">
        <v>310</v>
      </c>
      <c r="G226" s="154" t="s">
        <v>129</v>
      </c>
      <c r="H226" s="155">
        <v>66</v>
      </c>
      <c r="I226" s="156">
        <v>118</v>
      </c>
      <c r="J226" s="156">
        <f>ROUND(I226*H226,2)</f>
        <v>7788</v>
      </c>
      <c r="K226" s="153" t="s">
        <v>130</v>
      </c>
      <c r="L226" s="157"/>
      <c r="M226" s="158" t="s">
        <v>1</v>
      </c>
      <c r="N226" s="159" t="s">
        <v>38</v>
      </c>
      <c r="O226" s="134">
        <v>0</v>
      </c>
      <c r="P226" s="134">
        <f>O226*H226</f>
        <v>0</v>
      </c>
      <c r="Q226" s="134">
        <v>4.7000000000000002E-3</v>
      </c>
      <c r="R226" s="134">
        <f>Q226*H226</f>
        <v>0.31020000000000003</v>
      </c>
      <c r="S226" s="134">
        <v>0</v>
      </c>
      <c r="T226" s="135">
        <f>S226*H226</f>
        <v>0</v>
      </c>
      <c r="AR226" s="136" t="s">
        <v>233</v>
      </c>
      <c r="AT226" s="136" t="s">
        <v>149</v>
      </c>
      <c r="AU226" s="136" t="s">
        <v>83</v>
      </c>
      <c r="AY226" s="15" t="s">
        <v>123</v>
      </c>
      <c r="BE226" s="137">
        <f>IF(N226="základní",J226,0)</f>
        <v>7788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5" t="s">
        <v>81</v>
      </c>
      <c r="BK226" s="137">
        <f>ROUND(I226*H226,2)</f>
        <v>7788</v>
      </c>
      <c r="BL226" s="15" t="s">
        <v>204</v>
      </c>
      <c r="BM226" s="136" t="s">
        <v>311</v>
      </c>
    </row>
    <row r="227" spans="2:65" s="12" customFormat="1" ht="11.25">
      <c r="B227" s="138"/>
      <c r="D227" s="139" t="s">
        <v>133</v>
      </c>
      <c r="F227" s="141" t="s">
        <v>312</v>
      </c>
      <c r="H227" s="142">
        <v>66</v>
      </c>
      <c r="L227" s="138"/>
      <c r="M227" s="143"/>
      <c r="T227" s="144"/>
      <c r="AT227" s="140" t="s">
        <v>133</v>
      </c>
      <c r="AU227" s="140" t="s">
        <v>83</v>
      </c>
      <c r="AV227" s="12" t="s">
        <v>83</v>
      </c>
      <c r="AW227" s="12" t="s">
        <v>4</v>
      </c>
      <c r="AX227" s="12" t="s">
        <v>81</v>
      </c>
      <c r="AY227" s="140" t="s">
        <v>123</v>
      </c>
    </row>
    <row r="228" spans="2:65" s="1" customFormat="1" ht="24.2" customHeight="1">
      <c r="B228" s="27"/>
      <c r="C228" s="126" t="s">
        <v>313</v>
      </c>
      <c r="D228" s="126" t="s">
        <v>126</v>
      </c>
      <c r="E228" s="127" t="s">
        <v>314</v>
      </c>
      <c r="F228" s="128" t="s">
        <v>315</v>
      </c>
      <c r="G228" s="129" t="s">
        <v>192</v>
      </c>
      <c r="H228" s="130">
        <v>0.31</v>
      </c>
      <c r="I228" s="131">
        <v>3890</v>
      </c>
      <c r="J228" s="131">
        <f>ROUND(I228*H228,2)</f>
        <v>1205.9000000000001</v>
      </c>
      <c r="K228" s="128" t="s">
        <v>130</v>
      </c>
      <c r="L228" s="27"/>
      <c r="M228" s="132" t="s">
        <v>1</v>
      </c>
      <c r="N228" s="133" t="s">
        <v>38</v>
      </c>
      <c r="O228" s="134">
        <v>8.343</v>
      </c>
      <c r="P228" s="134">
        <f>O228*H228</f>
        <v>2.5863299999999998</v>
      </c>
      <c r="Q228" s="134">
        <v>0</v>
      </c>
      <c r="R228" s="134">
        <f>Q228*H228</f>
        <v>0</v>
      </c>
      <c r="S228" s="134">
        <v>0</v>
      </c>
      <c r="T228" s="135">
        <f>S228*H228</f>
        <v>0</v>
      </c>
      <c r="AR228" s="136" t="s">
        <v>204</v>
      </c>
      <c r="AT228" s="136" t="s">
        <v>126</v>
      </c>
      <c r="AU228" s="136" t="s">
        <v>83</v>
      </c>
      <c r="AY228" s="15" t="s">
        <v>123</v>
      </c>
      <c r="BE228" s="137">
        <f>IF(N228="základní",J228,0)</f>
        <v>1205.9000000000001</v>
      </c>
      <c r="BF228" s="137">
        <f>IF(N228="snížená",J228,0)</f>
        <v>0</v>
      </c>
      <c r="BG228" s="137">
        <f>IF(N228="zákl. přenesená",J228,0)</f>
        <v>0</v>
      </c>
      <c r="BH228" s="137">
        <f>IF(N228="sníž. přenesená",J228,0)</f>
        <v>0</v>
      </c>
      <c r="BI228" s="137">
        <f>IF(N228="nulová",J228,0)</f>
        <v>0</v>
      </c>
      <c r="BJ228" s="15" t="s">
        <v>81</v>
      </c>
      <c r="BK228" s="137">
        <f>ROUND(I228*H228,2)</f>
        <v>1205.9000000000001</v>
      </c>
      <c r="BL228" s="15" t="s">
        <v>204</v>
      </c>
      <c r="BM228" s="136" t="s">
        <v>316</v>
      </c>
    </row>
    <row r="229" spans="2:65" s="11" customFormat="1" ht="22.9" customHeight="1">
      <c r="B229" s="115"/>
      <c r="D229" s="116" t="s">
        <v>72</v>
      </c>
      <c r="E229" s="124" t="s">
        <v>317</v>
      </c>
      <c r="F229" s="124" t="s">
        <v>318</v>
      </c>
      <c r="J229" s="125">
        <f>BK229</f>
        <v>7703.55</v>
      </c>
      <c r="L229" s="115"/>
      <c r="M229" s="119"/>
      <c r="P229" s="120">
        <f>SUM(P230:P232)</f>
        <v>8.109</v>
      </c>
      <c r="R229" s="120">
        <f>SUM(R230:R232)</f>
        <v>6.7575000000000005E-3</v>
      </c>
      <c r="T229" s="121">
        <f>SUM(T230:T232)</f>
        <v>0</v>
      </c>
      <c r="AR229" s="116" t="s">
        <v>83</v>
      </c>
      <c r="AT229" s="122" t="s">
        <v>72</v>
      </c>
      <c r="AU229" s="122" t="s">
        <v>81</v>
      </c>
      <c r="AY229" s="116" t="s">
        <v>123</v>
      </c>
      <c r="BK229" s="123">
        <f>SUM(BK230:BK232)</f>
        <v>7703.55</v>
      </c>
    </row>
    <row r="230" spans="2:65" s="1" customFormat="1" ht="24.2" customHeight="1">
      <c r="B230" s="27"/>
      <c r="C230" s="126" t="s">
        <v>319</v>
      </c>
      <c r="D230" s="126" t="s">
        <v>126</v>
      </c>
      <c r="E230" s="127" t="s">
        <v>320</v>
      </c>
      <c r="F230" s="128" t="s">
        <v>321</v>
      </c>
      <c r="G230" s="129" t="s">
        <v>146</v>
      </c>
      <c r="H230" s="130">
        <v>225.25</v>
      </c>
      <c r="I230" s="131">
        <v>34.200000000000003</v>
      </c>
      <c r="J230" s="131">
        <f>ROUND(I230*H230,2)</f>
        <v>7703.55</v>
      </c>
      <c r="K230" s="128" t="s">
        <v>130</v>
      </c>
      <c r="L230" s="27"/>
      <c r="M230" s="132" t="s">
        <v>1</v>
      </c>
      <c r="N230" s="133" t="s">
        <v>38</v>
      </c>
      <c r="O230" s="134">
        <v>3.5999999999999997E-2</v>
      </c>
      <c r="P230" s="134">
        <f>O230*H230</f>
        <v>8.109</v>
      </c>
      <c r="Q230" s="134">
        <v>3.0000000000000001E-5</v>
      </c>
      <c r="R230" s="134">
        <f>Q230*H230</f>
        <v>6.7575000000000005E-3</v>
      </c>
      <c r="S230" s="134">
        <v>0</v>
      </c>
      <c r="T230" s="135">
        <f>S230*H230</f>
        <v>0</v>
      </c>
      <c r="AR230" s="136" t="s">
        <v>204</v>
      </c>
      <c r="AT230" s="136" t="s">
        <v>126</v>
      </c>
      <c r="AU230" s="136" t="s">
        <v>83</v>
      </c>
      <c r="AY230" s="15" t="s">
        <v>123</v>
      </c>
      <c r="BE230" s="137">
        <f>IF(N230="základní",J230,0)</f>
        <v>7703.55</v>
      </c>
      <c r="BF230" s="137">
        <f>IF(N230="snížená",J230,0)</f>
        <v>0</v>
      </c>
      <c r="BG230" s="137">
        <f>IF(N230="zákl. přenesená",J230,0)</f>
        <v>0</v>
      </c>
      <c r="BH230" s="137">
        <f>IF(N230="sníž. přenesená",J230,0)</f>
        <v>0</v>
      </c>
      <c r="BI230" s="137">
        <f>IF(N230="nulová",J230,0)</f>
        <v>0</v>
      </c>
      <c r="BJ230" s="15" t="s">
        <v>81</v>
      </c>
      <c r="BK230" s="137">
        <f>ROUND(I230*H230,2)</f>
        <v>7703.55</v>
      </c>
      <c r="BL230" s="15" t="s">
        <v>204</v>
      </c>
      <c r="BM230" s="136" t="s">
        <v>322</v>
      </c>
    </row>
    <row r="231" spans="2:65" s="12" customFormat="1" ht="11.25">
      <c r="B231" s="138"/>
      <c r="D231" s="139" t="s">
        <v>133</v>
      </c>
      <c r="E231" s="140" t="s">
        <v>1</v>
      </c>
      <c r="F231" s="141" t="s">
        <v>323</v>
      </c>
      <c r="H231" s="142">
        <v>225.25</v>
      </c>
      <c r="L231" s="138"/>
      <c r="M231" s="143"/>
      <c r="T231" s="144"/>
      <c r="AT231" s="140" t="s">
        <v>133</v>
      </c>
      <c r="AU231" s="140" t="s">
        <v>83</v>
      </c>
      <c r="AV231" s="12" t="s">
        <v>83</v>
      </c>
      <c r="AW231" s="12" t="s">
        <v>30</v>
      </c>
      <c r="AX231" s="12" t="s">
        <v>73</v>
      </c>
      <c r="AY231" s="140" t="s">
        <v>123</v>
      </c>
    </row>
    <row r="232" spans="2:65" s="13" customFormat="1" ht="11.25">
      <c r="B232" s="145"/>
      <c r="D232" s="139" t="s">
        <v>133</v>
      </c>
      <c r="E232" s="146" t="s">
        <v>1</v>
      </c>
      <c r="F232" s="147" t="s">
        <v>136</v>
      </c>
      <c r="H232" s="148">
        <v>225.25</v>
      </c>
      <c r="L232" s="145"/>
      <c r="M232" s="149"/>
      <c r="T232" s="150"/>
      <c r="AT232" s="146" t="s">
        <v>133</v>
      </c>
      <c r="AU232" s="146" t="s">
        <v>83</v>
      </c>
      <c r="AV232" s="13" t="s">
        <v>131</v>
      </c>
      <c r="AW232" s="13" t="s">
        <v>30</v>
      </c>
      <c r="AX232" s="13" t="s">
        <v>81</v>
      </c>
      <c r="AY232" s="146" t="s">
        <v>123</v>
      </c>
    </row>
    <row r="233" spans="2:65" s="11" customFormat="1" ht="25.9" customHeight="1">
      <c r="B233" s="115"/>
      <c r="D233" s="116" t="s">
        <v>72</v>
      </c>
      <c r="E233" s="117" t="s">
        <v>324</v>
      </c>
      <c r="F233" s="117" t="s">
        <v>325</v>
      </c>
      <c r="J233" s="118">
        <f>BK233</f>
        <v>53400</v>
      </c>
      <c r="L233" s="115"/>
      <c r="M233" s="119"/>
      <c r="P233" s="120">
        <f>SUM(P234:P239)</f>
        <v>125</v>
      </c>
      <c r="R233" s="120">
        <f>SUM(R234:R239)</f>
        <v>0</v>
      </c>
      <c r="T233" s="121">
        <f>SUM(T234:T239)</f>
        <v>0</v>
      </c>
      <c r="AR233" s="116" t="s">
        <v>131</v>
      </c>
      <c r="AT233" s="122" t="s">
        <v>72</v>
      </c>
      <c r="AU233" s="122" t="s">
        <v>73</v>
      </c>
      <c r="AY233" s="116" t="s">
        <v>123</v>
      </c>
      <c r="BK233" s="123">
        <f>SUM(BK234:BK239)</f>
        <v>53400</v>
      </c>
    </row>
    <row r="234" spans="2:65" s="1" customFormat="1" ht="21.75" customHeight="1">
      <c r="B234" s="27"/>
      <c r="C234" s="126" t="s">
        <v>326</v>
      </c>
      <c r="D234" s="126" t="s">
        <v>126</v>
      </c>
      <c r="E234" s="127" t="s">
        <v>327</v>
      </c>
      <c r="F234" s="128" t="s">
        <v>328</v>
      </c>
      <c r="G234" s="129" t="s">
        <v>329</v>
      </c>
      <c r="H234" s="130">
        <v>75</v>
      </c>
      <c r="I234" s="131">
        <v>360</v>
      </c>
      <c r="J234" s="131">
        <f>ROUND(I234*H234,2)</f>
        <v>27000</v>
      </c>
      <c r="K234" s="128" t="s">
        <v>130</v>
      </c>
      <c r="L234" s="27"/>
      <c r="M234" s="132" t="s">
        <v>1</v>
      </c>
      <c r="N234" s="133" t="s">
        <v>38</v>
      </c>
      <c r="O234" s="134">
        <v>1</v>
      </c>
      <c r="P234" s="134">
        <f>O234*H234</f>
        <v>75</v>
      </c>
      <c r="Q234" s="134">
        <v>0</v>
      </c>
      <c r="R234" s="134">
        <f>Q234*H234</f>
        <v>0</v>
      </c>
      <c r="S234" s="134">
        <v>0</v>
      </c>
      <c r="T234" s="135">
        <f>S234*H234</f>
        <v>0</v>
      </c>
      <c r="AR234" s="136" t="s">
        <v>330</v>
      </c>
      <c r="AT234" s="136" t="s">
        <v>126</v>
      </c>
      <c r="AU234" s="136" t="s">
        <v>81</v>
      </c>
      <c r="AY234" s="15" t="s">
        <v>123</v>
      </c>
      <c r="BE234" s="137">
        <f>IF(N234="základní",J234,0)</f>
        <v>27000</v>
      </c>
      <c r="BF234" s="137">
        <f>IF(N234="snížená",J234,0)</f>
        <v>0</v>
      </c>
      <c r="BG234" s="137">
        <f>IF(N234="zákl. přenesená",J234,0)</f>
        <v>0</v>
      </c>
      <c r="BH234" s="137">
        <f>IF(N234="sníž. přenesená",J234,0)</f>
        <v>0</v>
      </c>
      <c r="BI234" s="137">
        <f>IF(N234="nulová",J234,0)</f>
        <v>0</v>
      </c>
      <c r="BJ234" s="15" t="s">
        <v>81</v>
      </c>
      <c r="BK234" s="137">
        <f>ROUND(I234*H234,2)</f>
        <v>27000</v>
      </c>
      <c r="BL234" s="15" t="s">
        <v>330</v>
      </c>
      <c r="BM234" s="136" t="s">
        <v>331</v>
      </c>
    </row>
    <row r="235" spans="2:65" s="12" customFormat="1" ht="11.25">
      <c r="B235" s="138"/>
      <c r="D235" s="139" t="s">
        <v>133</v>
      </c>
      <c r="E235" s="140" t="s">
        <v>1</v>
      </c>
      <c r="F235" s="141" t="s">
        <v>332</v>
      </c>
      <c r="H235" s="142">
        <v>75</v>
      </c>
      <c r="L235" s="138"/>
      <c r="M235" s="143"/>
      <c r="T235" s="144"/>
      <c r="AT235" s="140" t="s">
        <v>133</v>
      </c>
      <c r="AU235" s="140" t="s">
        <v>81</v>
      </c>
      <c r="AV235" s="12" t="s">
        <v>83</v>
      </c>
      <c r="AW235" s="12" t="s">
        <v>30</v>
      </c>
      <c r="AX235" s="12" t="s">
        <v>73</v>
      </c>
      <c r="AY235" s="140" t="s">
        <v>123</v>
      </c>
    </row>
    <row r="236" spans="2:65" s="13" customFormat="1" ht="11.25">
      <c r="B236" s="145"/>
      <c r="D236" s="139" t="s">
        <v>133</v>
      </c>
      <c r="E236" s="146" t="s">
        <v>1</v>
      </c>
      <c r="F236" s="147" t="s">
        <v>136</v>
      </c>
      <c r="H236" s="148">
        <v>75</v>
      </c>
      <c r="L236" s="145"/>
      <c r="M236" s="149"/>
      <c r="T236" s="150"/>
      <c r="AT236" s="146" t="s">
        <v>133</v>
      </c>
      <c r="AU236" s="146" t="s">
        <v>81</v>
      </c>
      <c r="AV236" s="13" t="s">
        <v>131</v>
      </c>
      <c r="AW236" s="13" t="s">
        <v>30</v>
      </c>
      <c r="AX236" s="13" t="s">
        <v>81</v>
      </c>
      <c r="AY236" s="146" t="s">
        <v>123</v>
      </c>
    </row>
    <row r="237" spans="2:65" s="1" customFormat="1" ht="16.5" customHeight="1">
      <c r="B237" s="27"/>
      <c r="C237" s="126" t="s">
        <v>333</v>
      </c>
      <c r="D237" s="126" t="s">
        <v>126</v>
      </c>
      <c r="E237" s="127" t="s">
        <v>334</v>
      </c>
      <c r="F237" s="128" t="s">
        <v>335</v>
      </c>
      <c r="G237" s="129" t="s">
        <v>329</v>
      </c>
      <c r="H237" s="130">
        <v>50</v>
      </c>
      <c r="I237" s="131">
        <v>528</v>
      </c>
      <c r="J237" s="131">
        <f>ROUND(I237*H237,2)</f>
        <v>26400</v>
      </c>
      <c r="K237" s="128" t="s">
        <v>130</v>
      </c>
      <c r="L237" s="27"/>
      <c r="M237" s="132" t="s">
        <v>1</v>
      </c>
      <c r="N237" s="133" t="s">
        <v>38</v>
      </c>
      <c r="O237" s="134">
        <v>1</v>
      </c>
      <c r="P237" s="134">
        <f>O237*H237</f>
        <v>50</v>
      </c>
      <c r="Q237" s="134">
        <v>0</v>
      </c>
      <c r="R237" s="134">
        <f>Q237*H237</f>
        <v>0</v>
      </c>
      <c r="S237" s="134">
        <v>0</v>
      </c>
      <c r="T237" s="135">
        <f>S237*H237</f>
        <v>0</v>
      </c>
      <c r="AR237" s="136" t="s">
        <v>330</v>
      </c>
      <c r="AT237" s="136" t="s">
        <v>126</v>
      </c>
      <c r="AU237" s="136" t="s">
        <v>81</v>
      </c>
      <c r="AY237" s="15" t="s">
        <v>123</v>
      </c>
      <c r="BE237" s="137">
        <f>IF(N237="základní",J237,0)</f>
        <v>26400</v>
      </c>
      <c r="BF237" s="137">
        <f>IF(N237="snížená",J237,0)</f>
        <v>0</v>
      </c>
      <c r="BG237" s="137">
        <f>IF(N237="zákl. přenesená",J237,0)</f>
        <v>0</v>
      </c>
      <c r="BH237" s="137">
        <f>IF(N237="sníž. přenesená",J237,0)</f>
        <v>0</v>
      </c>
      <c r="BI237" s="137">
        <f>IF(N237="nulová",J237,0)</f>
        <v>0</v>
      </c>
      <c r="BJ237" s="15" t="s">
        <v>81</v>
      </c>
      <c r="BK237" s="137">
        <f>ROUND(I237*H237,2)</f>
        <v>26400</v>
      </c>
      <c r="BL237" s="15" t="s">
        <v>330</v>
      </c>
      <c r="BM237" s="136" t="s">
        <v>336</v>
      </c>
    </row>
    <row r="238" spans="2:65" s="12" customFormat="1" ht="11.25">
      <c r="B238" s="138"/>
      <c r="D238" s="139" t="s">
        <v>133</v>
      </c>
      <c r="E238" s="140" t="s">
        <v>1</v>
      </c>
      <c r="F238" s="141" t="s">
        <v>337</v>
      </c>
      <c r="H238" s="142">
        <v>50</v>
      </c>
      <c r="L238" s="138"/>
      <c r="M238" s="143"/>
      <c r="T238" s="144"/>
      <c r="AT238" s="140" t="s">
        <v>133</v>
      </c>
      <c r="AU238" s="140" t="s">
        <v>81</v>
      </c>
      <c r="AV238" s="12" t="s">
        <v>83</v>
      </c>
      <c r="AW238" s="12" t="s">
        <v>30</v>
      </c>
      <c r="AX238" s="12" t="s">
        <v>73</v>
      </c>
      <c r="AY238" s="140" t="s">
        <v>123</v>
      </c>
    </row>
    <row r="239" spans="2:65" s="13" customFormat="1" ht="11.25">
      <c r="B239" s="145"/>
      <c r="D239" s="139" t="s">
        <v>133</v>
      </c>
      <c r="E239" s="146" t="s">
        <v>1</v>
      </c>
      <c r="F239" s="147" t="s">
        <v>136</v>
      </c>
      <c r="H239" s="148">
        <v>50</v>
      </c>
      <c r="L239" s="145"/>
      <c r="M239" s="160"/>
      <c r="N239" s="161"/>
      <c r="O239" s="161"/>
      <c r="P239" s="161"/>
      <c r="Q239" s="161"/>
      <c r="R239" s="161"/>
      <c r="S239" s="161"/>
      <c r="T239" s="162"/>
      <c r="AT239" s="146" t="s">
        <v>133</v>
      </c>
      <c r="AU239" s="146" t="s">
        <v>81</v>
      </c>
      <c r="AV239" s="13" t="s">
        <v>131</v>
      </c>
      <c r="AW239" s="13" t="s">
        <v>30</v>
      </c>
      <c r="AX239" s="13" t="s">
        <v>81</v>
      </c>
      <c r="AY239" s="146" t="s">
        <v>123</v>
      </c>
    </row>
    <row r="240" spans="2:65" s="1" customFormat="1" ht="6.95" customHeight="1">
      <c r="B240" s="39"/>
      <c r="C240" s="40"/>
      <c r="D240" s="40"/>
      <c r="E240" s="40"/>
      <c r="F240" s="40"/>
      <c r="G240" s="40"/>
      <c r="H240" s="40"/>
      <c r="I240" s="40"/>
      <c r="J240" s="40"/>
      <c r="K240" s="40"/>
      <c r="L240" s="27"/>
    </row>
  </sheetData>
  <sheetProtection algorithmName="SHA-512" hashValue="mFKggwxhYyhY4zmozb4FGfdf5XGUSojazzbQjKPCWh0vI7QZkq1tvBIk2ag5DSNzZB4N+zWpyI9R8gy+JtYYlA==" saltValue="nlCPj7ZqKvQRfcA0VBTA1/y7D+dAftnx6hjtxFqZXBtWJwrbWLEaozrEQmdxeuvMuPr+a2uBDpKB2ho/vzgTwA==" spinCount="100000" sheet="1" objects="1" scenarios="1" formatColumns="0" formatRows="0" autoFilter="0"/>
  <autoFilter ref="C128:K239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4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5" t="s">
        <v>86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87</v>
      </c>
      <c r="L4" s="18"/>
      <c r="M4" s="83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16.5" customHeight="1">
      <c r="B7" s="18"/>
      <c r="E7" s="201" t="str">
        <f>'Rekapitulace stavby'!K6</f>
        <v>Hotel Centrál</v>
      </c>
      <c r="F7" s="202"/>
      <c r="G7" s="202"/>
      <c r="H7" s="202"/>
      <c r="L7" s="18"/>
    </row>
    <row r="8" spans="2:46" s="1" customFormat="1" ht="12" customHeight="1">
      <c r="B8" s="27"/>
      <c r="D8" s="24" t="s">
        <v>88</v>
      </c>
      <c r="L8" s="27"/>
    </row>
    <row r="9" spans="2:46" s="1" customFormat="1" ht="16.5" customHeight="1">
      <c r="B9" s="27"/>
      <c r="E9" s="182" t="s">
        <v>338</v>
      </c>
      <c r="F9" s="203"/>
      <c r="G9" s="203"/>
      <c r="H9" s="203"/>
      <c r="L9" s="27"/>
    </row>
    <row r="10" spans="2:46" s="1" customFormat="1" ht="11.25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10. 11. 2024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2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tr">
        <f>'Rekapitulace stavby'!AN13</f>
        <v/>
      </c>
      <c r="L17" s="27"/>
    </row>
    <row r="18" spans="2:12" s="1" customFormat="1" ht="18" customHeight="1">
      <c r="B18" s="27"/>
      <c r="E18" s="168" t="str">
        <f>'Rekapitulace stavby'!E14</f>
        <v xml:space="preserve"> </v>
      </c>
      <c r="F18" s="168"/>
      <c r="G18" s="168"/>
      <c r="H18" s="168"/>
      <c r="I18" s="24" t="s">
        <v>25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29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171" t="s">
        <v>1</v>
      </c>
      <c r="F27" s="171"/>
      <c r="G27" s="171"/>
      <c r="H27" s="171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ROUND(J124, 2)</f>
        <v>215000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ROUND((SUM(BE124:BE146)),  2)</f>
        <v>215000</v>
      </c>
      <c r="I33" s="87">
        <v>0.21</v>
      </c>
      <c r="J33" s="86">
        <f>ROUND(((SUM(BE124:BE146))*I33),  2)</f>
        <v>45150</v>
      </c>
      <c r="L33" s="27"/>
    </row>
    <row r="34" spans="2:12" s="1" customFormat="1" ht="14.45" customHeight="1">
      <c r="B34" s="27"/>
      <c r="E34" s="24" t="s">
        <v>39</v>
      </c>
      <c r="F34" s="86">
        <f>ROUND((SUM(BF124:BF146)),  2)</f>
        <v>0</v>
      </c>
      <c r="I34" s="87">
        <v>0.12</v>
      </c>
      <c r="J34" s="86">
        <f>ROUND(((SUM(BF124:BF146))*I34),  2)</f>
        <v>0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ROUND((SUM(BG124:BG146)),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ROUND((SUM(BH124:BH146)),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ROUND((SUM(BI124:BI146)),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260150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90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201" t="str">
        <f>E7</f>
        <v>Hotel Centrál</v>
      </c>
      <c r="F85" s="202"/>
      <c r="G85" s="202"/>
      <c r="H85" s="202"/>
      <c r="L85" s="27"/>
    </row>
    <row r="86" spans="2:47" s="1" customFormat="1" ht="12" customHeight="1">
      <c r="B86" s="27"/>
      <c r="C86" s="24" t="s">
        <v>88</v>
      </c>
      <c r="L86" s="27"/>
    </row>
    <row r="87" spans="2:47" s="1" customFormat="1" ht="16.5" customHeight="1">
      <c r="B87" s="27"/>
      <c r="E87" s="182" t="str">
        <f>E9</f>
        <v>VRN - Vedlejší rozpočtové náklady</v>
      </c>
      <c r="F87" s="203"/>
      <c r="G87" s="203"/>
      <c r="H87" s="203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Nová Paka</v>
      </c>
      <c r="I89" s="24" t="s">
        <v>20</v>
      </c>
      <c r="J89" s="47" t="str">
        <f>IF(J12="","",J12)</f>
        <v>10. 11. 2024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22</v>
      </c>
      <c r="F91" s="22" t="str">
        <f>E15</f>
        <v>Paradix s.r.o.</v>
      </c>
      <c r="I91" s="24" t="s">
        <v>28</v>
      </c>
      <c r="J91" s="25" t="str">
        <f>E21</f>
        <v>Ing. Pavel Šimek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31</v>
      </c>
      <c r="J92" s="25" t="str">
        <f>E24</f>
        <v>Ing. Pavel Šimek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91</v>
      </c>
      <c r="D94" s="88"/>
      <c r="E94" s="88"/>
      <c r="F94" s="88"/>
      <c r="G94" s="88"/>
      <c r="H94" s="88"/>
      <c r="I94" s="88"/>
      <c r="J94" s="97" t="s">
        <v>92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93</v>
      </c>
      <c r="J96" s="61">
        <f>J124</f>
        <v>215000</v>
      </c>
      <c r="L96" s="27"/>
      <c r="AU96" s="15" t="s">
        <v>94</v>
      </c>
    </row>
    <row r="97" spans="2:12" s="8" customFormat="1" ht="24.95" customHeight="1">
      <c r="B97" s="99"/>
      <c r="D97" s="100" t="s">
        <v>338</v>
      </c>
      <c r="E97" s="101"/>
      <c r="F97" s="101"/>
      <c r="G97" s="101"/>
      <c r="H97" s="101"/>
      <c r="I97" s="101"/>
      <c r="J97" s="102">
        <f>J125</f>
        <v>215000</v>
      </c>
      <c r="L97" s="99"/>
    </row>
    <row r="98" spans="2:12" s="9" customFormat="1" ht="19.899999999999999" customHeight="1">
      <c r="B98" s="103"/>
      <c r="D98" s="104" t="s">
        <v>339</v>
      </c>
      <c r="E98" s="105"/>
      <c r="F98" s="105"/>
      <c r="G98" s="105"/>
      <c r="H98" s="105"/>
      <c r="I98" s="105"/>
      <c r="J98" s="106">
        <f>J126</f>
        <v>25000</v>
      </c>
      <c r="L98" s="103"/>
    </row>
    <row r="99" spans="2:12" s="9" customFormat="1" ht="19.899999999999999" customHeight="1">
      <c r="B99" s="103"/>
      <c r="D99" s="104" t="s">
        <v>340</v>
      </c>
      <c r="E99" s="105"/>
      <c r="F99" s="105"/>
      <c r="G99" s="105"/>
      <c r="H99" s="105"/>
      <c r="I99" s="105"/>
      <c r="J99" s="106">
        <f>J129</f>
        <v>5000</v>
      </c>
      <c r="L99" s="103"/>
    </row>
    <row r="100" spans="2:12" s="9" customFormat="1" ht="19.899999999999999" customHeight="1">
      <c r="B100" s="103"/>
      <c r="D100" s="104" t="s">
        <v>341</v>
      </c>
      <c r="E100" s="105"/>
      <c r="F100" s="105"/>
      <c r="G100" s="105"/>
      <c r="H100" s="105"/>
      <c r="I100" s="105"/>
      <c r="J100" s="106">
        <f>J131</f>
        <v>45000</v>
      </c>
      <c r="L100" s="103"/>
    </row>
    <row r="101" spans="2:12" s="9" customFormat="1" ht="19.899999999999999" customHeight="1">
      <c r="B101" s="103"/>
      <c r="D101" s="104" t="s">
        <v>342</v>
      </c>
      <c r="E101" s="105"/>
      <c r="F101" s="105"/>
      <c r="G101" s="105"/>
      <c r="H101" s="105"/>
      <c r="I101" s="105"/>
      <c r="J101" s="106">
        <f>J134</f>
        <v>20000</v>
      </c>
      <c r="L101" s="103"/>
    </row>
    <row r="102" spans="2:12" s="9" customFormat="1" ht="19.899999999999999" customHeight="1">
      <c r="B102" s="103"/>
      <c r="D102" s="104" t="s">
        <v>343</v>
      </c>
      <c r="E102" s="105"/>
      <c r="F102" s="105"/>
      <c r="G102" s="105"/>
      <c r="H102" s="105"/>
      <c r="I102" s="105"/>
      <c r="J102" s="106">
        <f>J137</f>
        <v>70000</v>
      </c>
      <c r="L102" s="103"/>
    </row>
    <row r="103" spans="2:12" s="9" customFormat="1" ht="19.899999999999999" customHeight="1">
      <c r="B103" s="103"/>
      <c r="D103" s="104" t="s">
        <v>344</v>
      </c>
      <c r="E103" s="105"/>
      <c r="F103" s="105"/>
      <c r="G103" s="105"/>
      <c r="H103" s="105"/>
      <c r="I103" s="105"/>
      <c r="J103" s="106">
        <f>J140</f>
        <v>20000</v>
      </c>
      <c r="L103" s="103"/>
    </row>
    <row r="104" spans="2:12" s="9" customFormat="1" ht="19.899999999999999" customHeight="1">
      <c r="B104" s="103"/>
      <c r="D104" s="104" t="s">
        <v>345</v>
      </c>
      <c r="E104" s="105"/>
      <c r="F104" s="105"/>
      <c r="G104" s="105"/>
      <c r="H104" s="105"/>
      <c r="I104" s="105"/>
      <c r="J104" s="106">
        <f>J143</f>
        <v>30000</v>
      </c>
      <c r="L104" s="103"/>
    </row>
    <row r="105" spans="2:12" s="1" customFormat="1" ht="21.75" customHeight="1">
      <c r="B105" s="27"/>
      <c r="L105" s="27"/>
    </row>
    <row r="106" spans="2:12" s="1" customFormat="1" ht="6.95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7"/>
    </row>
    <row r="110" spans="2:12" s="1" customFormat="1" ht="6.95" customHeight="1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27"/>
    </row>
    <row r="111" spans="2:12" s="1" customFormat="1" ht="24.95" customHeight="1">
      <c r="B111" s="27"/>
      <c r="C111" s="19" t="s">
        <v>108</v>
      </c>
      <c r="L111" s="27"/>
    </row>
    <row r="112" spans="2:12" s="1" customFormat="1" ht="6.95" customHeight="1">
      <c r="B112" s="27"/>
      <c r="L112" s="27"/>
    </row>
    <row r="113" spans="2:65" s="1" customFormat="1" ht="12" customHeight="1">
      <c r="B113" s="27"/>
      <c r="C113" s="24" t="s">
        <v>14</v>
      </c>
      <c r="L113" s="27"/>
    </row>
    <row r="114" spans="2:65" s="1" customFormat="1" ht="16.5" customHeight="1">
      <c r="B114" s="27"/>
      <c r="E114" s="201" t="str">
        <f>E7</f>
        <v>Hotel Centrál</v>
      </c>
      <c r="F114" s="202"/>
      <c r="G114" s="202"/>
      <c r="H114" s="202"/>
      <c r="L114" s="27"/>
    </row>
    <row r="115" spans="2:65" s="1" customFormat="1" ht="12" customHeight="1">
      <c r="B115" s="27"/>
      <c r="C115" s="24" t="s">
        <v>88</v>
      </c>
      <c r="L115" s="27"/>
    </row>
    <row r="116" spans="2:65" s="1" customFormat="1" ht="16.5" customHeight="1">
      <c r="B116" s="27"/>
      <c r="E116" s="182" t="str">
        <f>E9</f>
        <v>VRN - Vedlejší rozpočtové náklady</v>
      </c>
      <c r="F116" s="203"/>
      <c r="G116" s="203"/>
      <c r="H116" s="203"/>
      <c r="L116" s="27"/>
    </row>
    <row r="117" spans="2:65" s="1" customFormat="1" ht="6.95" customHeight="1">
      <c r="B117" s="27"/>
      <c r="L117" s="27"/>
    </row>
    <row r="118" spans="2:65" s="1" customFormat="1" ht="12" customHeight="1">
      <c r="B118" s="27"/>
      <c r="C118" s="24" t="s">
        <v>18</v>
      </c>
      <c r="F118" s="22" t="str">
        <f>F12</f>
        <v>Nová Paka</v>
      </c>
      <c r="I118" s="24" t="s">
        <v>20</v>
      </c>
      <c r="J118" s="47" t="str">
        <f>IF(J12="","",J12)</f>
        <v>10. 11. 2024</v>
      </c>
      <c r="L118" s="27"/>
    </row>
    <row r="119" spans="2:65" s="1" customFormat="1" ht="6.95" customHeight="1">
      <c r="B119" s="27"/>
      <c r="L119" s="27"/>
    </row>
    <row r="120" spans="2:65" s="1" customFormat="1" ht="15.2" customHeight="1">
      <c r="B120" s="27"/>
      <c r="C120" s="24" t="s">
        <v>22</v>
      </c>
      <c r="F120" s="22" t="str">
        <f>E15</f>
        <v>Paradix s.r.o.</v>
      </c>
      <c r="I120" s="24" t="s">
        <v>28</v>
      </c>
      <c r="J120" s="25" t="str">
        <f>E21</f>
        <v>Ing. Pavel Šimek</v>
      </c>
      <c r="L120" s="27"/>
    </row>
    <row r="121" spans="2:65" s="1" customFormat="1" ht="15.2" customHeight="1">
      <c r="B121" s="27"/>
      <c r="C121" s="24" t="s">
        <v>26</v>
      </c>
      <c r="F121" s="22" t="str">
        <f>IF(E18="","",E18)</f>
        <v xml:space="preserve"> </v>
      </c>
      <c r="I121" s="24" t="s">
        <v>31</v>
      </c>
      <c r="J121" s="25" t="str">
        <f>E24</f>
        <v>Ing. Pavel Šimek</v>
      </c>
      <c r="L121" s="27"/>
    </row>
    <row r="122" spans="2:65" s="1" customFormat="1" ht="10.35" customHeight="1">
      <c r="B122" s="27"/>
      <c r="L122" s="27"/>
    </row>
    <row r="123" spans="2:65" s="10" customFormat="1" ht="29.25" customHeight="1">
      <c r="B123" s="107"/>
      <c r="C123" s="108" t="s">
        <v>109</v>
      </c>
      <c r="D123" s="109" t="s">
        <v>58</v>
      </c>
      <c r="E123" s="109" t="s">
        <v>54</v>
      </c>
      <c r="F123" s="109" t="s">
        <v>55</v>
      </c>
      <c r="G123" s="109" t="s">
        <v>110</v>
      </c>
      <c r="H123" s="109" t="s">
        <v>111</v>
      </c>
      <c r="I123" s="109" t="s">
        <v>112</v>
      </c>
      <c r="J123" s="109" t="s">
        <v>92</v>
      </c>
      <c r="K123" s="110" t="s">
        <v>113</v>
      </c>
      <c r="L123" s="107"/>
      <c r="M123" s="54" t="s">
        <v>1</v>
      </c>
      <c r="N123" s="55" t="s">
        <v>37</v>
      </c>
      <c r="O123" s="55" t="s">
        <v>114</v>
      </c>
      <c r="P123" s="55" t="s">
        <v>115</v>
      </c>
      <c r="Q123" s="55" t="s">
        <v>116</v>
      </c>
      <c r="R123" s="55" t="s">
        <v>117</v>
      </c>
      <c r="S123" s="55" t="s">
        <v>118</v>
      </c>
      <c r="T123" s="56" t="s">
        <v>119</v>
      </c>
    </row>
    <row r="124" spans="2:65" s="1" customFormat="1" ht="22.9" customHeight="1">
      <c r="B124" s="27"/>
      <c r="C124" s="59" t="s">
        <v>120</v>
      </c>
      <c r="J124" s="111">
        <f>BK124</f>
        <v>215000</v>
      </c>
      <c r="L124" s="27"/>
      <c r="M124" s="57"/>
      <c r="N124" s="48"/>
      <c r="O124" s="48"/>
      <c r="P124" s="112">
        <f>P125</f>
        <v>0</v>
      </c>
      <c r="Q124" s="48"/>
      <c r="R124" s="112">
        <f>R125</f>
        <v>0</v>
      </c>
      <c r="S124" s="48"/>
      <c r="T124" s="113">
        <f>T125</f>
        <v>0</v>
      </c>
      <c r="AT124" s="15" t="s">
        <v>72</v>
      </c>
      <c r="AU124" s="15" t="s">
        <v>94</v>
      </c>
      <c r="BK124" s="114">
        <f>BK125</f>
        <v>215000</v>
      </c>
    </row>
    <row r="125" spans="2:65" s="11" customFormat="1" ht="25.9" customHeight="1">
      <c r="B125" s="115"/>
      <c r="D125" s="116" t="s">
        <v>72</v>
      </c>
      <c r="E125" s="117" t="s">
        <v>84</v>
      </c>
      <c r="F125" s="117" t="s">
        <v>85</v>
      </c>
      <c r="J125" s="118">
        <f>BK125</f>
        <v>215000</v>
      </c>
      <c r="L125" s="115"/>
      <c r="M125" s="119"/>
      <c r="P125" s="120">
        <f>P126+P129+P131+P134+P137+P140+P143</f>
        <v>0</v>
      </c>
      <c r="R125" s="120">
        <f>R126+R129+R131+R134+R137+R140+R143</f>
        <v>0</v>
      </c>
      <c r="T125" s="121">
        <f>T126+T129+T131+T134+T137+T140+T143</f>
        <v>0</v>
      </c>
      <c r="AR125" s="116" t="s">
        <v>154</v>
      </c>
      <c r="AT125" s="122" t="s">
        <v>72</v>
      </c>
      <c r="AU125" s="122" t="s">
        <v>73</v>
      </c>
      <c r="AY125" s="116" t="s">
        <v>123</v>
      </c>
      <c r="BK125" s="123">
        <f>BK126+BK129+BK131+BK134+BK137+BK140+BK143</f>
        <v>215000</v>
      </c>
    </row>
    <row r="126" spans="2:65" s="11" customFormat="1" ht="22.9" customHeight="1">
      <c r="B126" s="115"/>
      <c r="D126" s="116" t="s">
        <v>72</v>
      </c>
      <c r="E126" s="124" t="s">
        <v>346</v>
      </c>
      <c r="F126" s="124" t="s">
        <v>347</v>
      </c>
      <c r="J126" s="125">
        <f>BK126</f>
        <v>25000</v>
      </c>
      <c r="L126" s="115"/>
      <c r="M126" s="119"/>
      <c r="P126" s="120">
        <f>SUM(P127:P128)</f>
        <v>0</v>
      </c>
      <c r="R126" s="120">
        <f>SUM(R127:R128)</f>
        <v>0</v>
      </c>
      <c r="T126" s="121">
        <f>SUM(T127:T128)</f>
        <v>0</v>
      </c>
      <c r="AR126" s="116" t="s">
        <v>154</v>
      </c>
      <c r="AT126" s="122" t="s">
        <v>72</v>
      </c>
      <c r="AU126" s="122" t="s">
        <v>81</v>
      </c>
      <c r="AY126" s="116" t="s">
        <v>123</v>
      </c>
      <c r="BK126" s="123">
        <f>SUM(BK127:BK128)</f>
        <v>25000</v>
      </c>
    </row>
    <row r="127" spans="2:65" s="1" customFormat="1" ht="16.5" customHeight="1">
      <c r="B127" s="27"/>
      <c r="C127" s="126" t="s">
        <v>81</v>
      </c>
      <c r="D127" s="126" t="s">
        <v>126</v>
      </c>
      <c r="E127" s="127" t="s">
        <v>348</v>
      </c>
      <c r="F127" s="128" t="s">
        <v>349</v>
      </c>
      <c r="G127" s="129" t="s">
        <v>350</v>
      </c>
      <c r="H127" s="130">
        <v>1</v>
      </c>
      <c r="I127" s="131">
        <v>25000</v>
      </c>
      <c r="J127" s="131">
        <f>ROUND(I127*H127,2)</f>
        <v>25000</v>
      </c>
      <c r="K127" s="128" t="s">
        <v>130</v>
      </c>
      <c r="L127" s="27"/>
      <c r="M127" s="132" t="s">
        <v>1</v>
      </c>
      <c r="N127" s="133" t="s">
        <v>38</v>
      </c>
      <c r="O127" s="134">
        <v>0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5">
        <f>S127*H127</f>
        <v>0</v>
      </c>
      <c r="AR127" s="136" t="s">
        <v>351</v>
      </c>
      <c r="AT127" s="136" t="s">
        <v>126</v>
      </c>
      <c r="AU127" s="136" t="s">
        <v>83</v>
      </c>
      <c r="AY127" s="15" t="s">
        <v>123</v>
      </c>
      <c r="BE127" s="137">
        <f>IF(N127="základní",J127,0)</f>
        <v>25000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5" t="s">
        <v>81</v>
      </c>
      <c r="BK127" s="137">
        <f>ROUND(I127*H127,2)</f>
        <v>25000</v>
      </c>
      <c r="BL127" s="15" t="s">
        <v>351</v>
      </c>
      <c r="BM127" s="136" t="s">
        <v>352</v>
      </c>
    </row>
    <row r="128" spans="2:65" s="1" customFormat="1" ht="19.5">
      <c r="B128" s="27"/>
      <c r="D128" s="139" t="s">
        <v>353</v>
      </c>
      <c r="F128" s="163" t="s">
        <v>354</v>
      </c>
      <c r="L128" s="27"/>
      <c r="M128" s="164"/>
      <c r="T128" s="51"/>
      <c r="AT128" s="15" t="s">
        <v>353</v>
      </c>
      <c r="AU128" s="15" t="s">
        <v>83</v>
      </c>
    </row>
    <row r="129" spans="2:65" s="11" customFormat="1" ht="22.9" customHeight="1">
      <c r="B129" s="115"/>
      <c r="D129" s="116" t="s">
        <v>72</v>
      </c>
      <c r="E129" s="124" t="s">
        <v>355</v>
      </c>
      <c r="F129" s="124" t="s">
        <v>356</v>
      </c>
      <c r="J129" s="125">
        <f>BK129</f>
        <v>5000</v>
      </c>
      <c r="L129" s="115"/>
      <c r="M129" s="119"/>
      <c r="P129" s="120">
        <f>P130</f>
        <v>0</v>
      </c>
      <c r="R129" s="120">
        <f>R130</f>
        <v>0</v>
      </c>
      <c r="T129" s="121">
        <f>T130</f>
        <v>0</v>
      </c>
      <c r="AR129" s="116" t="s">
        <v>154</v>
      </c>
      <c r="AT129" s="122" t="s">
        <v>72</v>
      </c>
      <c r="AU129" s="122" t="s">
        <v>81</v>
      </c>
      <c r="AY129" s="116" t="s">
        <v>123</v>
      </c>
      <c r="BK129" s="123">
        <f>BK130</f>
        <v>5000</v>
      </c>
    </row>
    <row r="130" spans="2:65" s="1" customFormat="1" ht="16.5" customHeight="1">
      <c r="B130" s="27"/>
      <c r="C130" s="126" t="s">
        <v>83</v>
      </c>
      <c r="D130" s="126" t="s">
        <v>126</v>
      </c>
      <c r="E130" s="127" t="s">
        <v>357</v>
      </c>
      <c r="F130" s="128" t="s">
        <v>356</v>
      </c>
      <c r="G130" s="129" t="s">
        <v>350</v>
      </c>
      <c r="H130" s="130">
        <v>1</v>
      </c>
      <c r="I130" s="131">
        <v>5000</v>
      </c>
      <c r="J130" s="131">
        <f>ROUND(I130*H130,2)</f>
        <v>5000</v>
      </c>
      <c r="K130" s="128" t="s">
        <v>130</v>
      </c>
      <c r="L130" s="27"/>
      <c r="M130" s="132" t="s">
        <v>1</v>
      </c>
      <c r="N130" s="133" t="s">
        <v>38</v>
      </c>
      <c r="O130" s="134">
        <v>0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AR130" s="136" t="s">
        <v>351</v>
      </c>
      <c r="AT130" s="136" t="s">
        <v>126</v>
      </c>
      <c r="AU130" s="136" t="s">
        <v>83</v>
      </c>
      <c r="AY130" s="15" t="s">
        <v>123</v>
      </c>
      <c r="BE130" s="137">
        <f>IF(N130="základní",J130,0)</f>
        <v>5000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5" t="s">
        <v>81</v>
      </c>
      <c r="BK130" s="137">
        <f>ROUND(I130*H130,2)</f>
        <v>5000</v>
      </c>
      <c r="BL130" s="15" t="s">
        <v>351</v>
      </c>
      <c r="BM130" s="136" t="s">
        <v>358</v>
      </c>
    </row>
    <row r="131" spans="2:65" s="11" customFormat="1" ht="22.9" customHeight="1">
      <c r="B131" s="115"/>
      <c r="D131" s="116" t="s">
        <v>72</v>
      </c>
      <c r="E131" s="124" t="s">
        <v>359</v>
      </c>
      <c r="F131" s="124" t="s">
        <v>360</v>
      </c>
      <c r="J131" s="125">
        <f>BK131</f>
        <v>45000</v>
      </c>
      <c r="L131" s="115"/>
      <c r="M131" s="119"/>
      <c r="P131" s="120">
        <f>SUM(P132:P133)</f>
        <v>0</v>
      </c>
      <c r="R131" s="120">
        <f>SUM(R132:R133)</f>
        <v>0</v>
      </c>
      <c r="T131" s="121">
        <f>SUM(T132:T133)</f>
        <v>0</v>
      </c>
      <c r="AR131" s="116" t="s">
        <v>154</v>
      </c>
      <c r="AT131" s="122" t="s">
        <v>72</v>
      </c>
      <c r="AU131" s="122" t="s">
        <v>81</v>
      </c>
      <c r="AY131" s="116" t="s">
        <v>123</v>
      </c>
      <c r="BK131" s="123">
        <f>SUM(BK132:BK133)</f>
        <v>45000</v>
      </c>
    </row>
    <row r="132" spans="2:65" s="1" customFormat="1" ht="16.5" customHeight="1">
      <c r="B132" s="27"/>
      <c r="C132" s="126" t="s">
        <v>143</v>
      </c>
      <c r="D132" s="126" t="s">
        <v>126</v>
      </c>
      <c r="E132" s="127" t="s">
        <v>361</v>
      </c>
      <c r="F132" s="128" t="s">
        <v>360</v>
      </c>
      <c r="G132" s="129" t="s">
        <v>350</v>
      </c>
      <c r="H132" s="130">
        <v>1</v>
      </c>
      <c r="I132" s="131">
        <v>35000</v>
      </c>
      <c r="J132" s="131">
        <f>ROUND(I132*H132,2)</f>
        <v>35000</v>
      </c>
      <c r="K132" s="128" t="s">
        <v>130</v>
      </c>
      <c r="L132" s="27"/>
      <c r="M132" s="132" t="s">
        <v>1</v>
      </c>
      <c r="N132" s="133" t="s">
        <v>38</v>
      </c>
      <c r="O132" s="134">
        <v>0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351</v>
      </c>
      <c r="AT132" s="136" t="s">
        <v>126</v>
      </c>
      <c r="AU132" s="136" t="s">
        <v>83</v>
      </c>
      <c r="AY132" s="15" t="s">
        <v>123</v>
      </c>
      <c r="BE132" s="137">
        <f>IF(N132="základní",J132,0)</f>
        <v>35000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5" t="s">
        <v>81</v>
      </c>
      <c r="BK132" s="137">
        <f>ROUND(I132*H132,2)</f>
        <v>35000</v>
      </c>
      <c r="BL132" s="15" t="s">
        <v>351</v>
      </c>
      <c r="BM132" s="136" t="s">
        <v>362</v>
      </c>
    </row>
    <row r="133" spans="2:65" s="1" customFormat="1" ht="16.5" customHeight="1">
      <c r="B133" s="27"/>
      <c r="C133" s="126" t="s">
        <v>131</v>
      </c>
      <c r="D133" s="126" t="s">
        <v>126</v>
      </c>
      <c r="E133" s="127" t="s">
        <v>363</v>
      </c>
      <c r="F133" s="128" t="s">
        <v>364</v>
      </c>
      <c r="G133" s="129" t="s">
        <v>350</v>
      </c>
      <c r="H133" s="130">
        <v>1</v>
      </c>
      <c r="I133" s="131">
        <v>10000</v>
      </c>
      <c r="J133" s="131">
        <f>ROUND(I133*H133,2)</f>
        <v>10000</v>
      </c>
      <c r="K133" s="128" t="s">
        <v>130</v>
      </c>
      <c r="L133" s="27"/>
      <c r="M133" s="132" t="s">
        <v>1</v>
      </c>
      <c r="N133" s="133" t="s">
        <v>38</v>
      </c>
      <c r="O133" s="134">
        <v>0</v>
      </c>
      <c r="P133" s="134">
        <f>O133*H133</f>
        <v>0</v>
      </c>
      <c r="Q133" s="134">
        <v>0</v>
      </c>
      <c r="R133" s="134">
        <f>Q133*H133</f>
        <v>0</v>
      </c>
      <c r="S133" s="134">
        <v>0</v>
      </c>
      <c r="T133" s="135">
        <f>S133*H133</f>
        <v>0</v>
      </c>
      <c r="AR133" s="136" t="s">
        <v>351</v>
      </c>
      <c r="AT133" s="136" t="s">
        <v>126</v>
      </c>
      <c r="AU133" s="136" t="s">
        <v>83</v>
      </c>
      <c r="AY133" s="15" t="s">
        <v>123</v>
      </c>
      <c r="BE133" s="137">
        <f>IF(N133="základní",J133,0)</f>
        <v>10000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5" t="s">
        <v>81</v>
      </c>
      <c r="BK133" s="137">
        <f>ROUND(I133*H133,2)</f>
        <v>10000</v>
      </c>
      <c r="BL133" s="15" t="s">
        <v>351</v>
      </c>
      <c r="BM133" s="136" t="s">
        <v>365</v>
      </c>
    </row>
    <row r="134" spans="2:65" s="11" customFormat="1" ht="22.9" customHeight="1">
      <c r="B134" s="115"/>
      <c r="D134" s="116" t="s">
        <v>72</v>
      </c>
      <c r="E134" s="124" t="s">
        <v>366</v>
      </c>
      <c r="F134" s="124" t="s">
        <v>367</v>
      </c>
      <c r="J134" s="125">
        <f>BK134</f>
        <v>20000</v>
      </c>
      <c r="L134" s="115"/>
      <c r="M134" s="119"/>
      <c r="P134" s="120">
        <f>SUM(P135:P136)</f>
        <v>0</v>
      </c>
      <c r="R134" s="120">
        <f>SUM(R135:R136)</f>
        <v>0</v>
      </c>
      <c r="T134" s="121">
        <f>SUM(T135:T136)</f>
        <v>0</v>
      </c>
      <c r="AR134" s="116" t="s">
        <v>154</v>
      </c>
      <c r="AT134" s="122" t="s">
        <v>72</v>
      </c>
      <c r="AU134" s="122" t="s">
        <v>81</v>
      </c>
      <c r="AY134" s="116" t="s">
        <v>123</v>
      </c>
      <c r="BK134" s="123">
        <f>SUM(BK135:BK136)</f>
        <v>20000</v>
      </c>
    </row>
    <row r="135" spans="2:65" s="1" customFormat="1" ht="16.5" customHeight="1">
      <c r="B135" s="27"/>
      <c r="C135" s="126" t="s">
        <v>154</v>
      </c>
      <c r="D135" s="126" t="s">
        <v>126</v>
      </c>
      <c r="E135" s="127" t="s">
        <v>368</v>
      </c>
      <c r="F135" s="128" t="s">
        <v>369</v>
      </c>
      <c r="G135" s="129" t="s">
        <v>350</v>
      </c>
      <c r="H135" s="130">
        <v>2</v>
      </c>
      <c r="I135" s="131">
        <v>10000</v>
      </c>
      <c r="J135" s="131">
        <f>ROUND(I135*H135,2)</f>
        <v>20000</v>
      </c>
      <c r="K135" s="128" t="s">
        <v>130</v>
      </c>
      <c r="L135" s="27"/>
      <c r="M135" s="132" t="s">
        <v>1</v>
      </c>
      <c r="N135" s="133" t="s">
        <v>38</v>
      </c>
      <c r="O135" s="134">
        <v>0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351</v>
      </c>
      <c r="AT135" s="136" t="s">
        <v>126</v>
      </c>
      <c r="AU135" s="136" t="s">
        <v>83</v>
      </c>
      <c r="AY135" s="15" t="s">
        <v>123</v>
      </c>
      <c r="BE135" s="137">
        <f>IF(N135="základní",J135,0)</f>
        <v>20000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5" t="s">
        <v>81</v>
      </c>
      <c r="BK135" s="137">
        <f>ROUND(I135*H135,2)</f>
        <v>20000</v>
      </c>
      <c r="BL135" s="15" t="s">
        <v>351</v>
      </c>
      <c r="BM135" s="136" t="s">
        <v>370</v>
      </c>
    </row>
    <row r="136" spans="2:65" s="1" customFormat="1" ht="19.5">
      <c r="B136" s="27"/>
      <c r="D136" s="139" t="s">
        <v>353</v>
      </c>
      <c r="F136" s="163" t="s">
        <v>371</v>
      </c>
      <c r="L136" s="27"/>
      <c r="M136" s="164"/>
      <c r="T136" s="51"/>
      <c r="AT136" s="15" t="s">
        <v>353</v>
      </c>
      <c r="AU136" s="15" t="s">
        <v>83</v>
      </c>
    </row>
    <row r="137" spans="2:65" s="11" customFormat="1" ht="22.9" customHeight="1">
      <c r="B137" s="115"/>
      <c r="D137" s="116" t="s">
        <v>72</v>
      </c>
      <c r="E137" s="124" t="s">
        <v>372</v>
      </c>
      <c r="F137" s="124" t="s">
        <v>373</v>
      </c>
      <c r="J137" s="125">
        <f>BK137</f>
        <v>70000</v>
      </c>
      <c r="L137" s="115"/>
      <c r="M137" s="119"/>
      <c r="P137" s="120">
        <f>SUM(P138:P139)</f>
        <v>0</v>
      </c>
      <c r="R137" s="120">
        <f>SUM(R138:R139)</f>
        <v>0</v>
      </c>
      <c r="T137" s="121">
        <f>SUM(T138:T139)</f>
        <v>0</v>
      </c>
      <c r="AR137" s="116" t="s">
        <v>154</v>
      </c>
      <c r="AT137" s="122" t="s">
        <v>72</v>
      </c>
      <c r="AU137" s="122" t="s">
        <v>81</v>
      </c>
      <c r="AY137" s="116" t="s">
        <v>123</v>
      </c>
      <c r="BK137" s="123">
        <f>SUM(BK138:BK139)</f>
        <v>70000</v>
      </c>
    </row>
    <row r="138" spans="2:65" s="1" customFormat="1" ht="16.5" customHeight="1">
      <c r="B138" s="27"/>
      <c r="C138" s="126" t="s">
        <v>124</v>
      </c>
      <c r="D138" s="126" t="s">
        <v>126</v>
      </c>
      <c r="E138" s="127" t="s">
        <v>374</v>
      </c>
      <c r="F138" s="128" t="s">
        <v>375</v>
      </c>
      <c r="G138" s="129" t="s">
        <v>350</v>
      </c>
      <c r="H138" s="130">
        <v>1</v>
      </c>
      <c r="I138" s="131">
        <v>70000</v>
      </c>
      <c r="J138" s="131">
        <f>ROUND(I138*H138,2)</f>
        <v>70000</v>
      </c>
      <c r="K138" s="128" t="s">
        <v>130</v>
      </c>
      <c r="L138" s="27"/>
      <c r="M138" s="132" t="s">
        <v>1</v>
      </c>
      <c r="N138" s="133" t="s">
        <v>38</v>
      </c>
      <c r="O138" s="134">
        <v>0</v>
      </c>
      <c r="P138" s="134">
        <f>O138*H138</f>
        <v>0</v>
      </c>
      <c r="Q138" s="134">
        <v>0</v>
      </c>
      <c r="R138" s="134">
        <f>Q138*H138</f>
        <v>0</v>
      </c>
      <c r="S138" s="134">
        <v>0</v>
      </c>
      <c r="T138" s="135">
        <f>S138*H138</f>
        <v>0</v>
      </c>
      <c r="AR138" s="136" t="s">
        <v>351</v>
      </c>
      <c r="AT138" s="136" t="s">
        <v>126</v>
      </c>
      <c r="AU138" s="136" t="s">
        <v>83</v>
      </c>
      <c r="AY138" s="15" t="s">
        <v>123</v>
      </c>
      <c r="BE138" s="137">
        <f>IF(N138="základní",J138,0)</f>
        <v>70000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5" t="s">
        <v>81</v>
      </c>
      <c r="BK138" s="137">
        <f>ROUND(I138*H138,2)</f>
        <v>70000</v>
      </c>
      <c r="BL138" s="15" t="s">
        <v>351</v>
      </c>
      <c r="BM138" s="136" t="s">
        <v>376</v>
      </c>
    </row>
    <row r="139" spans="2:65" s="1" customFormat="1" ht="19.5">
      <c r="B139" s="27"/>
      <c r="D139" s="139" t="s">
        <v>353</v>
      </c>
      <c r="F139" s="163" t="s">
        <v>377</v>
      </c>
      <c r="L139" s="27"/>
      <c r="M139" s="164"/>
      <c r="T139" s="51"/>
      <c r="AT139" s="15" t="s">
        <v>353</v>
      </c>
      <c r="AU139" s="15" t="s">
        <v>83</v>
      </c>
    </row>
    <row r="140" spans="2:65" s="11" customFormat="1" ht="22.9" customHeight="1">
      <c r="B140" s="115"/>
      <c r="D140" s="116" t="s">
        <v>72</v>
      </c>
      <c r="E140" s="124" t="s">
        <v>378</v>
      </c>
      <c r="F140" s="124" t="s">
        <v>379</v>
      </c>
      <c r="J140" s="125">
        <f>BK140</f>
        <v>20000</v>
      </c>
      <c r="L140" s="115"/>
      <c r="M140" s="119"/>
      <c r="P140" s="120">
        <f>SUM(P141:P142)</f>
        <v>0</v>
      </c>
      <c r="R140" s="120">
        <f>SUM(R141:R142)</f>
        <v>0</v>
      </c>
      <c r="T140" s="121">
        <f>SUM(T141:T142)</f>
        <v>0</v>
      </c>
      <c r="AR140" s="116" t="s">
        <v>154</v>
      </c>
      <c r="AT140" s="122" t="s">
        <v>72</v>
      </c>
      <c r="AU140" s="122" t="s">
        <v>81</v>
      </c>
      <c r="AY140" s="116" t="s">
        <v>123</v>
      </c>
      <c r="BK140" s="123">
        <f>SUM(BK141:BK142)</f>
        <v>20000</v>
      </c>
    </row>
    <row r="141" spans="2:65" s="1" customFormat="1" ht="16.5" customHeight="1">
      <c r="B141" s="27"/>
      <c r="C141" s="126" t="s">
        <v>162</v>
      </c>
      <c r="D141" s="126" t="s">
        <v>126</v>
      </c>
      <c r="E141" s="127" t="s">
        <v>380</v>
      </c>
      <c r="F141" s="128" t="s">
        <v>379</v>
      </c>
      <c r="G141" s="129" t="s">
        <v>350</v>
      </c>
      <c r="H141" s="130">
        <v>1</v>
      </c>
      <c r="I141" s="131">
        <v>5000</v>
      </c>
      <c r="J141" s="131">
        <f>ROUND(I141*H141,2)</f>
        <v>5000</v>
      </c>
      <c r="K141" s="128" t="s">
        <v>130</v>
      </c>
      <c r="L141" s="27"/>
      <c r="M141" s="132" t="s">
        <v>1</v>
      </c>
      <c r="N141" s="133" t="s">
        <v>38</v>
      </c>
      <c r="O141" s="134">
        <v>0</v>
      </c>
      <c r="P141" s="134">
        <f>O141*H141</f>
        <v>0</v>
      </c>
      <c r="Q141" s="134">
        <v>0</v>
      </c>
      <c r="R141" s="134">
        <f>Q141*H141</f>
        <v>0</v>
      </c>
      <c r="S141" s="134">
        <v>0</v>
      </c>
      <c r="T141" s="135">
        <f>S141*H141</f>
        <v>0</v>
      </c>
      <c r="AR141" s="136" t="s">
        <v>351</v>
      </c>
      <c r="AT141" s="136" t="s">
        <v>126</v>
      </c>
      <c r="AU141" s="136" t="s">
        <v>83</v>
      </c>
      <c r="AY141" s="15" t="s">
        <v>123</v>
      </c>
      <c r="BE141" s="137">
        <f>IF(N141="základní",J141,0)</f>
        <v>5000</v>
      </c>
      <c r="BF141" s="137">
        <f>IF(N141="snížená",J141,0)</f>
        <v>0</v>
      </c>
      <c r="BG141" s="137">
        <f>IF(N141="zákl. přenesená",J141,0)</f>
        <v>0</v>
      </c>
      <c r="BH141" s="137">
        <f>IF(N141="sníž. přenesená",J141,0)</f>
        <v>0</v>
      </c>
      <c r="BI141" s="137">
        <f>IF(N141="nulová",J141,0)</f>
        <v>0</v>
      </c>
      <c r="BJ141" s="15" t="s">
        <v>81</v>
      </c>
      <c r="BK141" s="137">
        <f>ROUND(I141*H141,2)</f>
        <v>5000</v>
      </c>
      <c r="BL141" s="15" t="s">
        <v>351</v>
      </c>
      <c r="BM141" s="136" t="s">
        <v>381</v>
      </c>
    </row>
    <row r="142" spans="2:65" s="1" customFormat="1" ht="16.5" customHeight="1">
      <c r="B142" s="27"/>
      <c r="C142" s="126" t="s">
        <v>141</v>
      </c>
      <c r="D142" s="126" t="s">
        <v>126</v>
      </c>
      <c r="E142" s="127" t="s">
        <v>382</v>
      </c>
      <c r="F142" s="128" t="s">
        <v>383</v>
      </c>
      <c r="G142" s="129" t="s">
        <v>350</v>
      </c>
      <c r="H142" s="130">
        <v>1</v>
      </c>
      <c r="I142" s="131">
        <v>15000</v>
      </c>
      <c r="J142" s="131">
        <f>ROUND(I142*H142,2)</f>
        <v>15000</v>
      </c>
      <c r="K142" s="128" t="s">
        <v>130</v>
      </c>
      <c r="L142" s="27"/>
      <c r="M142" s="132" t="s">
        <v>1</v>
      </c>
      <c r="N142" s="133" t="s">
        <v>38</v>
      </c>
      <c r="O142" s="134">
        <v>0</v>
      </c>
      <c r="P142" s="134">
        <f>O142*H142</f>
        <v>0</v>
      </c>
      <c r="Q142" s="134">
        <v>0</v>
      </c>
      <c r="R142" s="134">
        <f>Q142*H142</f>
        <v>0</v>
      </c>
      <c r="S142" s="134">
        <v>0</v>
      </c>
      <c r="T142" s="135">
        <f>S142*H142</f>
        <v>0</v>
      </c>
      <c r="AR142" s="136" t="s">
        <v>351</v>
      </c>
      <c r="AT142" s="136" t="s">
        <v>126</v>
      </c>
      <c r="AU142" s="136" t="s">
        <v>83</v>
      </c>
      <c r="AY142" s="15" t="s">
        <v>123</v>
      </c>
      <c r="BE142" s="137">
        <f>IF(N142="základní",J142,0)</f>
        <v>15000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5" t="s">
        <v>81</v>
      </c>
      <c r="BK142" s="137">
        <f>ROUND(I142*H142,2)</f>
        <v>15000</v>
      </c>
      <c r="BL142" s="15" t="s">
        <v>351</v>
      </c>
      <c r="BM142" s="136" t="s">
        <v>384</v>
      </c>
    </row>
    <row r="143" spans="2:65" s="11" customFormat="1" ht="22.9" customHeight="1">
      <c r="B143" s="115"/>
      <c r="D143" s="116" t="s">
        <v>72</v>
      </c>
      <c r="E143" s="124" t="s">
        <v>385</v>
      </c>
      <c r="F143" s="124" t="s">
        <v>386</v>
      </c>
      <c r="J143" s="125">
        <f>BK143</f>
        <v>30000</v>
      </c>
      <c r="L143" s="115"/>
      <c r="M143" s="119"/>
      <c r="P143" s="120">
        <f>SUM(P144:P146)</f>
        <v>0</v>
      </c>
      <c r="R143" s="120">
        <f>SUM(R144:R146)</f>
        <v>0</v>
      </c>
      <c r="T143" s="121">
        <f>SUM(T144:T146)</f>
        <v>0</v>
      </c>
      <c r="AR143" s="116" t="s">
        <v>154</v>
      </c>
      <c r="AT143" s="122" t="s">
        <v>72</v>
      </c>
      <c r="AU143" s="122" t="s">
        <v>81</v>
      </c>
      <c r="AY143" s="116" t="s">
        <v>123</v>
      </c>
      <c r="BK143" s="123">
        <f>SUM(BK144:BK146)</f>
        <v>30000</v>
      </c>
    </row>
    <row r="144" spans="2:65" s="1" customFormat="1" ht="16.5" customHeight="1">
      <c r="B144" s="27"/>
      <c r="C144" s="126" t="s">
        <v>169</v>
      </c>
      <c r="D144" s="126" t="s">
        <v>126</v>
      </c>
      <c r="E144" s="127" t="s">
        <v>387</v>
      </c>
      <c r="F144" s="128" t="s">
        <v>386</v>
      </c>
      <c r="G144" s="129" t="s">
        <v>350</v>
      </c>
      <c r="H144" s="130">
        <v>1</v>
      </c>
      <c r="I144" s="131">
        <v>5000</v>
      </c>
      <c r="J144" s="131">
        <f>ROUND(I144*H144,2)</f>
        <v>5000</v>
      </c>
      <c r="K144" s="128" t="s">
        <v>130</v>
      </c>
      <c r="L144" s="27"/>
      <c r="M144" s="132" t="s">
        <v>1</v>
      </c>
      <c r="N144" s="133" t="s">
        <v>38</v>
      </c>
      <c r="O144" s="134">
        <v>0</v>
      </c>
      <c r="P144" s="134">
        <f>O144*H144</f>
        <v>0</v>
      </c>
      <c r="Q144" s="134">
        <v>0</v>
      </c>
      <c r="R144" s="134">
        <f>Q144*H144</f>
        <v>0</v>
      </c>
      <c r="S144" s="134">
        <v>0</v>
      </c>
      <c r="T144" s="135">
        <f>S144*H144</f>
        <v>0</v>
      </c>
      <c r="AR144" s="136" t="s">
        <v>351</v>
      </c>
      <c r="AT144" s="136" t="s">
        <v>126</v>
      </c>
      <c r="AU144" s="136" t="s">
        <v>83</v>
      </c>
      <c r="AY144" s="15" t="s">
        <v>123</v>
      </c>
      <c r="BE144" s="137">
        <f>IF(N144="základní",J144,0)</f>
        <v>5000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5" t="s">
        <v>81</v>
      </c>
      <c r="BK144" s="137">
        <f>ROUND(I144*H144,2)</f>
        <v>5000</v>
      </c>
      <c r="BL144" s="15" t="s">
        <v>351</v>
      </c>
      <c r="BM144" s="136" t="s">
        <v>388</v>
      </c>
    </row>
    <row r="145" spans="2:65" s="1" customFormat="1" ht="16.5" customHeight="1">
      <c r="B145" s="27"/>
      <c r="C145" s="126" t="s">
        <v>173</v>
      </c>
      <c r="D145" s="126" t="s">
        <v>126</v>
      </c>
      <c r="E145" s="127" t="s">
        <v>389</v>
      </c>
      <c r="F145" s="128" t="s">
        <v>390</v>
      </c>
      <c r="G145" s="129" t="s">
        <v>350</v>
      </c>
      <c r="H145" s="130">
        <v>1</v>
      </c>
      <c r="I145" s="131">
        <v>25000</v>
      </c>
      <c r="J145" s="131">
        <f>ROUND(I145*H145,2)</f>
        <v>25000</v>
      </c>
      <c r="K145" s="128" t="s">
        <v>130</v>
      </c>
      <c r="L145" s="27"/>
      <c r="M145" s="132" t="s">
        <v>1</v>
      </c>
      <c r="N145" s="133" t="s">
        <v>38</v>
      </c>
      <c r="O145" s="134">
        <v>0</v>
      </c>
      <c r="P145" s="134">
        <f>O145*H145</f>
        <v>0</v>
      </c>
      <c r="Q145" s="134">
        <v>0</v>
      </c>
      <c r="R145" s="134">
        <f>Q145*H145</f>
        <v>0</v>
      </c>
      <c r="S145" s="134">
        <v>0</v>
      </c>
      <c r="T145" s="135">
        <f>S145*H145</f>
        <v>0</v>
      </c>
      <c r="AR145" s="136" t="s">
        <v>351</v>
      </c>
      <c r="AT145" s="136" t="s">
        <v>126</v>
      </c>
      <c r="AU145" s="136" t="s">
        <v>83</v>
      </c>
      <c r="AY145" s="15" t="s">
        <v>123</v>
      </c>
      <c r="BE145" s="137">
        <f>IF(N145="základní",J145,0)</f>
        <v>25000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5" t="s">
        <v>81</v>
      </c>
      <c r="BK145" s="137">
        <f>ROUND(I145*H145,2)</f>
        <v>25000</v>
      </c>
      <c r="BL145" s="15" t="s">
        <v>351</v>
      </c>
      <c r="BM145" s="136" t="s">
        <v>391</v>
      </c>
    </row>
    <row r="146" spans="2:65" s="1" customFormat="1" ht="19.5">
      <c r="B146" s="27"/>
      <c r="D146" s="139" t="s">
        <v>353</v>
      </c>
      <c r="F146" s="163" t="s">
        <v>392</v>
      </c>
      <c r="L146" s="27"/>
      <c r="M146" s="165"/>
      <c r="N146" s="166"/>
      <c r="O146" s="166"/>
      <c r="P146" s="166"/>
      <c r="Q146" s="166"/>
      <c r="R146" s="166"/>
      <c r="S146" s="166"/>
      <c r="T146" s="167"/>
      <c r="AT146" s="15" t="s">
        <v>353</v>
      </c>
      <c r="AU146" s="15" t="s">
        <v>83</v>
      </c>
    </row>
    <row r="147" spans="2:65" s="1" customFormat="1" ht="6.95" customHeight="1">
      <c r="B147" s="39"/>
      <c r="C147" s="40"/>
      <c r="D147" s="40"/>
      <c r="E147" s="40"/>
      <c r="F147" s="40"/>
      <c r="G147" s="40"/>
      <c r="H147" s="40"/>
      <c r="I147" s="40"/>
      <c r="J147" s="40"/>
      <c r="K147" s="40"/>
      <c r="L147" s="27"/>
    </row>
  </sheetData>
  <sheetProtection algorithmName="SHA-512" hashValue="vOqTPeGI46btDFJdqJGiZN24Q4q67nWtRmjiP7HzrSRfF9qBpd2SDE+6ixuBNV2dOi+VqeAArtGTHO1lrUMnNw==" saltValue="MrqDB2cvEtrtB6AboNDi15picW82ahx0s4GGW8y613rJaxsJRQgLmTXXuleNVFiHg/20GR+lc4QWva9EZA0agw==" spinCount="100000" sheet="1" objects="1" scenarios="1" formatColumns="0" formatRows="0" autoFilter="0"/>
  <autoFilter ref="C123:K146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Oprava střechy</vt:lpstr>
      <vt:lpstr>VRN - Vedlejší rozpočtové...</vt:lpstr>
      <vt:lpstr>'01 - Oprava střechy'!Názvy_tisku</vt:lpstr>
      <vt:lpstr>'Rekapitulace stavby'!Názvy_tisku</vt:lpstr>
      <vt:lpstr>'VRN - Vedlejší rozpočtové...'!Názvy_tisku</vt:lpstr>
      <vt:lpstr>'01 - Oprava střechy'!Oblast_tisku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PavelSimekPC\Pavel Šimek</dc:creator>
  <cp:lastModifiedBy>Podlipná Květuše</cp:lastModifiedBy>
  <dcterms:created xsi:type="dcterms:W3CDTF">2024-11-10T15:39:08Z</dcterms:created>
  <dcterms:modified xsi:type="dcterms:W3CDTF">2024-11-13T09:02:26Z</dcterms:modified>
</cp:coreProperties>
</file>