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ckrizcz-my.sharepoint.com/personal/bckriz_bckrizcz_onmicrosoft_com/Documents/Dokumenty_PCMěsto/Město/2024/Finanční/"/>
    </mc:Choice>
  </mc:AlternateContent>
  <xr:revisionPtr revIDLastSave="10" documentId="8_{EA9ADFDF-5469-4FC8-8040-F2A924CB950B}" xr6:coauthVersionLast="47" xr6:coauthVersionMax="47" xr10:uidLastSave="{9646620C-43D6-4597-89E6-5B533273F919}"/>
  <bookViews>
    <workbookView xWindow="-120" yWindow="-120" windowWidth="29040" windowHeight="15720" xr2:uid="{A207D132-38DA-4CA1-A362-74CE52869F4C}"/>
  </bookViews>
  <sheets>
    <sheet name="Soupis investic 22_30" sheetId="1" r:id="rId1"/>
    <sheet name="Údržba 25l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" l="1"/>
  <c r="F19" i="2"/>
  <c r="F20" i="2"/>
  <c r="N41" i="1"/>
  <c r="N43" i="1" s="1"/>
  <c r="O41" i="1"/>
  <c r="P41" i="1"/>
  <c r="Q41" i="1"/>
  <c r="R41" i="1"/>
  <c r="M41" i="1"/>
  <c r="M43" i="1" s="1"/>
  <c r="I6" i="1"/>
  <c r="M52" i="1"/>
  <c r="L43" i="1"/>
  <c r="N52" i="1"/>
  <c r="H13" i="1" l="1"/>
  <c r="H14" i="1"/>
  <c r="H16" i="1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I18" i="2"/>
  <c r="J17" i="2"/>
  <c r="H18" i="1"/>
  <c r="H19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J79" i="1"/>
  <c r="H8" i="1" l="1"/>
  <c r="I58" i="1" l="1"/>
  <c r="H11" i="1"/>
  <c r="H10" i="1"/>
  <c r="H12" i="1"/>
  <c r="H15" i="1"/>
  <c r="I78" i="1"/>
  <c r="J78" i="1" s="1"/>
  <c r="I80" i="1"/>
  <c r="J80" i="1" s="1"/>
  <c r="I81" i="1"/>
  <c r="J81" i="1" s="1"/>
  <c r="I82" i="1"/>
  <c r="I83" i="1"/>
  <c r="J82" i="1"/>
  <c r="I77" i="1"/>
  <c r="J77" i="1" s="1"/>
  <c r="I76" i="1"/>
  <c r="J76" i="1" s="1"/>
  <c r="I31" i="1"/>
  <c r="I32" i="1"/>
  <c r="I33" i="1"/>
  <c r="I34" i="1"/>
  <c r="I35" i="1"/>
  <c r="I30" i="1"/>
  <c r="I29" i="1"/>
  <c r="D43" i="1"/>
  <c r="I54" i="1" l="1"/>
  <c r="J54" i="1" s="1"/>
  <c r="I8" i="1" l="1"/>
  <c r="I72" i="1"/>
  <c r="J72" i="1" s="1"/>
  <c r="K19" i="2" l="1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J19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I16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H15" i="2"/>
  <c r="E19" i="2"/>
  <c r="E18" i="2"/>
  <c r="I75" i="1"/>
  <c r="J75" i="1" s="1"/>
  <c r="J83" i="1"/>
  <c r="I84" i="1"/>
  <c r="J84" i="1" s="1"/>
  <c r="K52" i="1"/>
  <c r="L52" i="1"/>
  <c r="H17" i="1"/>
  <c r="I10" i="1"/>
  <c r="O52" i="1"/>
  <c r="P52" i="1"/>
  <c r="Q52" i="1"/>
  <c r="R52" i="1"/>
  <c r="K48" i="1"/>
  <c r="G43" i="1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H12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G13" i="2"/>
  <c r="Z14" i="2"/>
  <c r="AA14" i="2"/>
  <c r="AB14" i="2"/>
  <c r="AC14" i="2"/>
  <c r="AD14" i="2"/>
  <c r="AE14" i="2"/>
  <c r="AF14" i="2"/>
  <c r="AG14" i="2"/>
  <c r="AH14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J11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H10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I9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J8" i="2"/>
  <c r="I11" i="1"/>
  <c r="I74" i="1" l="1"/>
  <c r="J74" i="1" s="1"/>
  <c r="AH7" i="2"/>
  <c r="C43" i="1"/>
  <c r="I73" i="1" l="1"/>
  <c r="J73" i="1" s="1"/>
  <c r="I37" i="1"/>
  <c r="I38" i="1"/>
  <c r="I39" i="1"/>
  <c r="I40" i="1"/>
  <c r="I41" i="1"/>
  <c r="AF33" i="2"/>
  <c r="AG33" i="2"/>
  <c r="AH33" i="2"/>
  <c r="AF45" i="2"/>
  <c r="AG45" i="2"/>
  <c r="AH45" i="2"/>
  <c r="E34" i="2"/>
  <c r="F9" i="2"/>
  <c r="F12" i="2"/>
  <c r="AF7" i="2"/>
  <c r="AG7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G14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55" i="2"/>
  <c r="F54" i="2"/>
  <c r="F53" i="2"/>
  <c r="F52" i="2"/>
  <c r="F51" i="2"/>
  <c r="F50" i="2"/>
  <c r="F49" i="2"/>
  <c r="F48" i="2"/>
  <c r="F47" i="2"/>
  <c r="F46" i="2"/>
  <c r="F43" i="2"/>
  <c r="F42" i="2"/>
  <c r="F41" i="2"/>
  <c r="F40" i="2"/>
  <c r="F39" i="2"/>
  <c r="F38" i="2"/>
  <c r="F37" i="2"/>
  <c r="F36" i="2"/>
  <c r="F35" i="2"/>
  <c r="F34" i="2"/>
  <c r="F11" i="2"/>
  <c r="F15" i="2"/>
  <c r="F16" i="2"/>
  <c r="F17" i="2"/>
  <c r="E55" i="2"/>
  <c r="E54" i="2"/>
  <c r="E53" i="2"/>
  <c r="E52" i="2"/>
  <c r="E51" i="2"/>
  <c r="E50" i="2"/>
  <c r="E49" i="2"/>
  <c r="E48" i="2"/>
  <c r="E47" i="2"/>
  <c r="E46" i="2"/>
  <c r="E43" i="2"/>
  <c r="E42" i="2"/>
  <c r="E41" i="2"/>
  <c r="E40" i="2"/>
  <c r="E39" i="2"/>
  <c r="E38" i="2"/>
  <c r="E37" i="2"/>
  <c r="E36" i="2"/>
  <c r="E35" i="2"/>
  <c r="E9" i="2"/>
  <c r="E10" i="2"/>
  <c r="E11" i="2"/>
  <c r="E12" i="2"/>
  <c r="E13" i="2"/>
  <c r="E14" i="2"/>
  <c r="E15" i="2"/>
  <c r="E16" i="2"/>
  <c r="E17" i="2"/>
  <c r="E8" i="2"/>
  <c r="E2" i="2"/>
  <c r="K43" i="1"/>
  <c r="O43" i="1"/>
  <c r="P43" i="1"/>
  <c r="Q43" i="1"/>
  <c r="R43" i="1"/>
  <c r="J43" i="1"/>
  <c r="I36" i="1"/>
  <c r="I7" i="1"/>
  <c r="I9" i="1"/>
  <c r="H9" i="1" s="1"/>
  <c r="I12" i="1"/>
  <c r="I13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K50" i="1" l="1"/>
  <c r="K51" i="1" s="1"/>
  <c r="AF58" i="2"/>
  <c r="F10" i="2"/>
  <c r="AH58" i="2"/>
  <c r="G7" i="2"/>
  <c r="G58" i="2" s="1"/>
  <c r="AG58" i="2"/>
  <c r="F45" i="2"/>
  <c r="H7" i="2"/>
  <c r="I7" i="2"/>
  <c r="I58" i="2" s="1"/>
  <c r="F33" i="2"/>
  <c r="E45" i="2"/>
  <c r="F8" i="2"/>
  <c r="F14" i="2"/>
  <c r="E33" i="2"/>
  <c r="E7" i="2"/>
  <c r="AE7" i="2"/>
  <c r="AE58" i="2" s="1"/>
  <c r="AB7" i="2"/>
  <c r="AB58" i="2" s="1"/>
  <c r="J7" i="2"/>
  <c r="J58" i="2" s="1"/>
  <c r="F13" i="2"/>
  <c r="AA7" i="2"/>
  <c r="AA58" i="2" s="1"/>
  <c r="L7" i="2"/>
  <c r="L58" i="2" s="1"/>
  <c r="V7" i="2"/>
  <c r="V58" i="2" s="1"/>
  <c r="M7" i="2"/>
  <c r="M58" i="2" s="1"/>
  <c r="Q7" i="2"/>
  <c r="Q58" i="2" s="1"/>
  <c r="U7" i="2"/>
  <c r="U58" i="2" s="1"/>
  <c r="W7" i="2"/>
  <c r="W58" i="2" s="1"/>
  <c r="AD7" i="2"/>
  <c r="AD58" i="2" s="1"/>
  <c r="Z7" i="2"/>
  <c r="Z58" i="2" s="1"/>
  <c r="P7" i="2"/>
  <c r="P58" i="2" s="1"/>
  <c r="S7" i="2"/>
  <c r="S58" i="2" s="1"/>
  <c r="K7" i="2"/>
  <c r="K58" i="2" s="1"/>
  <c r="AC7" i="2"/>
  <c r="AC58" i="2" s="1"/>
  <c r="Y7" i="2"/>
  <c r="Y58" i="2" s="1"/>
  <c r="N7" i="2"/>
  <c r="N58" i="2" s="1"/>
  <c r="O7" i="2"/>
  <c r="O58" i="2" s="1"/>
  <c r="T7" i="2"/>
  <c r="T58" i="2" s="1"/>
  <c r="X7" i="2"/>
  <c r="X58" i="2" s="1"/>
  <c r="R7" i="2"/>
  <c r="R58" i="2" s="1"/>
  <c r="I71" i="1" l="1"/>
  <c r="J71" i="1" s="1"/>
  <c r="L46" i="1"/>
  <c r="L48" i="1" s="1"/>
  <c r="L50" i="1" s="1"/>
  <c r="L51" i="1" s="1"/>
  <c r="M46" i="1" s="1"/>
  <c r="M48" i="1" s="1"/>
  <c r="M50" i="1" s="1"/>
  <c r="H58" i="2"/>
  <c r="AI7" i="2"/>
  <c r="F7" i="2"/>
  <c r="I70" i="1" l="1"/>
  <c r="J70" i="1" s="1"/>
  <c r="I69" i="1" l="1"/>
  <c r="J69" i="1" s="1"/>
  <c r="I68" i="1" l="1"/>
  <c r="J68" i="1" s="1"/>
  <c r="I67" i="1" l="1"/>
  <c r="J67" i="1" s="1"/>
  <c r="I66" i="1" l="1"/>
  <c r="J66" i="1" s="1"/>
  <c r="I65" i="1" l="1"/>
  <c r="J65" i="1" s="1"/>
  <c r="I64" i="1" l="1"/>
  <c r="J64" i="1" s="1"/>
  <c r="I63" i="1" l="1"/>
  <c r="J63" i="1" s="1"/>
  <c r="I62" i="1" l="1"/>
  <c r="J62" i="1" s="1"/>
  <c r="I61" i="1" l="1"/>
  <c r="J61" i="1" s="1"/>
  <c r="I60" i="1" l="1"/>
  <c r="J60" i="1" s="1"/>
  <c r="I59" i="1" l="1"/>
  <c r="J59" i="1" s="1"/>
  <c r="I57" i="1" l="1"/>
  <c r="J57" i="1" s="1"/>
  <c r="I56" i="1" l="1"/>
  <c r="J56" i="1" s="1"/>
  <c r="I55" i="1" l="1"/>
  <c r="J55" i="1" s="1"/>
  <c r="H43" i="1" l="1"/>
  <c r="M51" i="1" l="1"/>
  <c r="N46" i="1" s="1"/>
  <c r="N48" i="1" s="1"/>
  <c r="N50" i="1" s="1"/>
  <c r="N51" i="1" s="1"/>
  <c r="O46" i="1" s="1"/>
  <c r="O48" i="1" s="1"/>
  <c r="O50" i="1" s="1"/>
  <c r="O51" i="1" s="1"/>
  <c r="P46" i="1" s="1"/>
  <c r="P48" i="1" s="1"/>
  <c r="P50" i="1" s="1"/>
  <c r="P51" i="1" s="1"/>
  <c r="Q46" i="1" s="1"/>
  <c r="Q48" i="1" s="1"/>
  <c r="Q50" i="1" s="1"/>
  <c r="Q51" i="1" s="1"/>
  <c r="R46" i="1" s="1"/>
  <c r="R48" i="1" s="1"/>
  <c r="R50" i="1" s="1"/>
  <c r="R51" i="1" s="1"/>
  <c r="I53" i="1"/>
  <c r="J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Rejmontová Irena</author>
    <author>Kříž Miloš</author>
    <author>Hanušová Monika</author>
  </authors>
  <commentList>
    <comment ref="C4" authorId="0" shapeId="0" xr:uid="{4EB5D0A2-A396-40A1-92DB-0A7F85013F38}">
      <text>
        <r>
          <rPr>
            <sz val="10"/>
            <color indexed="81"/>
            <rFont val="Tahoma"/>
            <family val="2"/>
            <charset val="238"/>
          </rPr>
          <t>Rejmontová:</t>
        </r>
        <r>
          <rPr>
            <sz val="10"/>
            <color indexed="81"/>
            <rFont val="Tahoma"/>
            <family val="2"/>
            <charset val="238"/>
          </rPr>
          <t xml:space="preserve">
Ceny nezahrnují vedlejší výdaje jako např. autorský dozor, technický dozor, koordinátor BOZP, nutné vybavení a další. Tyto výdaje se můžou pohybovat i v řádech statisíců u velkých staveb.</t>
        </r>
      </text>
    </comment>
    <comment ref="D4" authorId="0" shapeId="0" xr:uid="{C1A89921-174A-44E2-9FC8-B858A34F2D91}">
      <text>
        <r>
          <rPr>
            <sz val="10"/>
            <color indexed="81"/>
            <rFont val="Tahoma"/>
            <family val="2"/>
            <charset val="238"/>
          </rPr>
          <t xml:space="preserve">Rejmontová:
Ceny nezahrnují vedlejší výdaje jako např. autorský dozor, technický dozor, koordinátor BOZP, nutné vybavení a další. Tyto výdaje se můžou pohybovat i v řádech statisíců u velkých staveb.
</t>
        </r>
      </text>
    </comment>
    <comment ref="F4" authorId="0" shapeId="0" xr:uid="{6EF5779E-FDC9-4D6C-9594-00C0AC9C4868}">
      <text>
        <r>
          <rPr>
            <b/>
            <sz val="10"/>
            <color indexed="81"/>
            <rFont val="Tahoma"/>
            <family val="2"/>
            <charset val="238"/>
          </rPr>
          <t>U většiny dotací jejich vyplácení funguje tak, že my zaplatíme faktury a až následně požádáme o proplacení, je tedy nutné počítat s prostředky na předfinancování. Proplácení dotací někdy trvá i několik měsíců, v IROPu 2014 - 2020 i bylo zvykem, že když se o proplacení nepožádalo do konce září, tak peníze přišly až v následujícím roce.
KH kraj někdy posílá peníze předem, ale přesněji to bývá upřesněno v dotační smlouvě.</t>
        </r>
      </text>
    </comment>
    <comment ref="D6" authorId="0" shapeId="0" xr:uid="{D1295B5B-021C-4899-B304-BE8F9F0FC044}">
      <text>
        <r>
          <rPr>
            <sz val="10"/>
            <color indexed="81"/>
            <rFont val="Tahoma"/>
            <family val="2"/>
            <charset val="238"/>
          </rPr>
          <t>Cena stavebních prací dle SoD a dodatků č. 1 - 4 119 230 296,94 Kč vč. DPH
Vedlejší výdaje jsou předpokládány v celkové výši cca 9,9 mil. Kč</t>
        </r>
      </text>
    </comment>
    <comment ref="G6" authorId="0" shapeId="0" xr:uid="{31F348B8-7D51-4954-80DE-9FC30DE88DAD}">
      <text>
        <r>
          <rPr>
            <sz val="10"/>
            <color indexed="81"/>
            <rFont val="Tahoma"/>
            <family val="2"/>
            <charset val="238"/>
          </rPr>
          <t>město dostalo od KH kraje 36 000 000,-
ŽBB má schváleno od MMR celkem 43 558 961,71 Kč (snad bude proplaceno v plné výši)
     - na projekt Centrum bez bariér II 25 939 882,11 Kč
     - na projekt Komunitní centrum Nová Paka 17 619 079,60 Kč</t>
        </r>
      </text>
    </comment>
    <comment ref="J6" authorId="1" shapeId="0" xr:uid="{F57F0161-B23C-4E5D-ADEC-EB19F3560C70}">
      <text>
        <r>
          <rPr>
            <b/>
            <sz val="9"/>
            <color indexed="81"/>
            <rFont val="Tahoma"/>
            <family val="2"/>
            <charset val="238"/>
          </rPr>
          <t xml:space="preserve">Kříž 
Předfinancování 16,6
</t>
        </r>
      </text>
    </comment>
    <comment ref="B7" authorId="0" shapeId="0" xr:uid="{57BD5948-2EAC-488D-A2DB-5441B90FA342}">
      <text>
        <r>
          <rPr>
            <sz val="10"/>
            <color indexed="81"/>
            <rFont val="Tahoma"/>
            <family val="2"/>
            <charset val="238"/>
          </rPr>
          <t>U nás na investicích vedeme jako Klášter II. etapa
Název PD "Stavební úpravy a přístavba objektu v ul. Opolského č.p. 144, Nová Paka (bývalý klášter paulánu) - II. etapa"</t>
        </r>
      </text>
    </comment>
    <comment ref="C7" authorId="0" shapeId="0" xr:uid="{1EB5D5CD-F9F4-4D88-A9B3-610C137C0D39}">
      <text>
        <r>
          <rPr>
            <sz val="10"/>
            <color indexed="81"/>
            <rFont val="Tahoma"/>
            <family val="2"/>
            <charset val="238"/>
          </rPr>
          <t>V položkovém rozpočtu z 9/2022 155 645 759,92 Kč vč. DPH (128 632 859,44 Kč bez DPH)</t>
        </r>
      </text>
    </comment>
    <comment ref="D7" authorId="1" shapeId="0" xr:uid="{E3759D56-4BD8-40DA-A337-DA6A104F9E62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Bez parkování 50 mil Kč</t>
        </r>
      </text>
    </comment>
    <comment ref="G7" authorId="0" shapeId="0" xr:uid="{DB976799-C571-4AD0-8177-6AA24DE29D09}">
      <text>
        <r>
          <rPr>
            <strike/>
            <sz val="10"/>
            <color indexed="81"/>
            <rFont val="Tahoma"/>
            <family val="2"/>
            <charset val="238"/>
          </rPr>
          <t>Když to dopadne, tak můžeme dostat až skoro 80 mil. Kč.</t>
        </r>
      </text>
    </comment>
    <comment ref="L7" authorId="1" shapeId="0" xr:uid="{1E6808BB-7C16-4633-A390-566D43B2CCCB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trike/>
            <sz val="9"/>
            <color indexed="81"/>
            <rFont val="Tahoma"/>
            <family val="2"/>
            <charset val="238"/>
          </rPr>
          <t>žádost o platbu 6/24</t>
        </r>
        <r>
          <rPr>
            <sz val="9"/>
            <color indexed="81"/>
            <rFont val="Tahoma"/>
            <family val="2"/>
            <charset val="238"/>
          </rPr>
          <t xml:space="preserve">
Hanušová:
Nyní bude zpracovávána PD DPS, projekt se celý bude muset časově posunout. Odhad: Zpracování PD do 5/24, VŘ do 8/24, realizace od 9/24</t>
        </r>
      </text>
    </comment>
    <comment ref="M7" authorId="1" shapeId="0" xr:uid="{1D491B24-A5C4-414D-B70C-CD3EFE241641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2. řádost o platbu
</t>
        </r>
      </text>
    </comment>
    <comment ref="B8" authorId="1" shapeId="0" xr:uid="{C753117E-BC5C-4B86-8462-0B9BF803DADD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úvěr je se souhlasem správce programu</t>
        </r>
      </text>
    </comment>
    <comment ref="C8" authorId="0" shapeId="0" xr:uid="{7A229F98-0FCC-46FB-9063-4C57F2C78FC4}">
      <text>
        <r>
          <rPr>
            <sz val="10"/>
            <color indexed="81"/>
            <rFont val="Tahoma"/>
            <family val="2"/>
            <charset val="238"/>
          </rPr>
          <t>Dle posledního položkového rozpočtu z 10/2022 207 767 361,18 Kč vč. DPH (179 753 922,14 Kč bez DPH)</t>
        </r>
      </text>
    </comment>
    <comment ref="D8" authorId="0" shapeId="0" xr:uid="{57B70A9F-FAF3-4191-AE23-BE2877DF3F2D}">
      <text>
        <r>
          <rPr>
            <sz val="10"/>
            <color indexed="81"/>
            <rFont val="Tahoma"/>
            <family val="2"/>
            <charset val="238"/>
          </rPr>
          <t>Vysoutěženo za 176 721 tis. Kč vč. DPH a rekonstrukce Jiráskovy ulice, cena však nezahrnuje technický dozor za cca 430 tis. Kč, autorský dozor, případné vícepráce a další nutné výdaje, které se nedají teď přesně vyčíslit.</t>
        </r>
      </text>
    </comment>
    <comment ref="G8" authorId="0" shapeId="0" xr:uid="{8E4BCF55-288D-41FC-97DB-9E42ED261BB2}">
      <text>
        <r>
          <rPr>
            <sz val="10"/>
            <color indexed="81"/>
            <rFont val="Tahoma"/>
            <family val="2"/>
            <charset val="238"/>
          </rPr>
          <t xml:space="preserve">Dotace z MPSV 47 696 250,- Kč
ŽOP 1 - 10/23 předpoklad vyplacení dotace 11 mil.
ŽOP 2 - 2/24 předpoklad vyplacení dotace 16 mil.
ŽOP 3 - 5/24 předpoklad vyplacení dotace 20,6 mil.
</t>
        </r>
        <r>
          <rPr>
            <strike/>
            <sz val="10"/>
            <color indexed="81"/>
            <rFont val="Tahoma"/>
            <family val="2"/>
            <charset val="238"/>
          </rPr>
          <t>Dotace z KH kraje - 75 % ze zbytku (pravděpodobně se bude vycházet z vysoutěžené ceny)</t>
        </r>
        <r>
          <rPr>
            <sz val="10"/>
            <color indexed="81"/>
            <rFont val="Tahoma"/>
            <family val="2"/>
            <charset val="238"/>
          </rPr>
          <t xml:space="preserve">
Hanušová: Dotace kraje 105 mil. Bude zaslána ve dvou splátkách 7-8/23 60 mil. a 5/24 45 mil. </t>
        </r>
      </text>
    </comment>
    <comment ref="K8" authorId="1" shapeId="0" xr:uid="{8549D1DA-BC0F-466F-8569-363B5A574BB0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žádost o dotaci 2x za rok</t>
        </r>
      </text>
    </comment>
    <comment ref="L8" authorId="1" shapeId="0" xr:uid="{34432B8E-1AC4-4FAD-8EA6-7592E700270F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žádost o dotaci 2x za rok dle prostavěnosti
Dotace kraje??
</t>
        </r>
      </text>
    </comment>
    <comment ref="D9" authorId="0" shapeId="0" xr:uid="{14384BC3-5C52-4E65-942B-22797D1130DC}">
      <text>
        <r>
          <rPr>
            <sz val="10"/>
            <color indexed="81"/>
            <rFont val="Tahoma"/>
            <family val="2"/>
            <charset val="238"/>
          </rPr>
          <t>Stavba vysoutěžena za 35 059 tis. Kč vč. DPH
Vícepráce cca 1 050 tis. Kč 
Interiérové vybavení ???
Artefakty - cca 2 271 tis. Kč vč. DPH
Propagace ??</t>
        </r>
      </text>
    </comment>
    <comment ref="G9" authorId="0" shapeId="0" xr:uid="{0E9E148A-BF89-46E9-AFC2-E4BED1A4E34A}">
      <text>
        <r>
          <rPr>
            <sz val="10"/>
            <color indexed="81"/>
            <rFont val="Tahoma"/>
            <family val="2"/>
            <charset val="238"/>
          </rPr>
          <t>Dle rozhodnutí vč. navýšení 1 019 017,60 EUR
Při kurzu 24,2 Kč/EUR -&gt; 24 660 225,92 Kč (pouze odhad dotace, záleží na kurzu při proplácení dotace)</t>
        </r>
      </text>
    </comment>
    <comment ref="C10" authorId="0" shapeId="0" xr:uid="{E6CA20E1-A849-446D-9FE6-748C915EE520}">
      <text>
        <r>
          <rPr>
            <sz val="10"/>
            <color indexed="81"/>
            <rFont val="Tahoma"/>
            <family val="2"/>
            <charset val="238"/>
          </rPr>
          <t>Dle posledního položkového rozpočtu 233 001 tis. Kč vč. DPH (192 563 tis. Kč bez DPH), v ceně je odhadem promítnuta úprava PD - místo vytápění plynem vytápění tepelným čerpadlem</t>
        </r>
      </text>
    </comment>
    <comment ref="D10" authorId="0" shapeId="0" xr:uid="{2568C12B-E20F-496F-83AA-0458236C0E67}">
      <text>
        <r>
          <rPr>
            <sz val="10"/>
            <color indexed="81"/>
            <rFont val="Tahoma"/>
            <family val="2"/>
            <charset val="238"/>
          </rPr>
          <t xml:space="preserve">Rejmontová:
Vysoutěženo za 159 524 tis. Kč bez DPH (režim přenesené daňové povinnosti).
Nezahrnuje vedlejší výdaje - autorský dozor, technický dozor, vícepráce, nějaké vybavení a další náklady. Vyšplhají se na několik milionů Kč.
</t>
        </r>
      </text>
    </comment>
    <comment ref="G10" authorId="0" shapeId="0" xr:uid="{73A29F5A-58B0-4106-9EFD-58F1B5F540C1}">
      <text>
        <r>
          <rPr>
            <sz val="10"/>
            <color indexed="81"/>
            <rFont val="Tahoma"/>
            <family val="2"/>
            <charset val="238"/>
          </rPr>
          <t>Když to půjde dobře, tak cca 67 275 tis. Kč.</t>
        </r>
      </text>
    </comment>
    <comment ref="C11" authorId="0" shapeId="0" xr:uid="{0A61C02D-6F38-40A8-AF83-BB9B1018D671}">
      <text>
        <r>
          <rPr>
            <sz val="10"/>
            <color indexed="81"/>
            <rFont val="Tahoma"/>
            <family val="2"/>
            <charset val="238"/>
          </rPr>
          <t xml:space="preserve">Dle položkového rozpočtu z 08/2022 19 757 tis. Kč vč. DPH
</t>
        </r>
      </text>
    </comment>
    <comment ref="B12" authorId="0" shapeId="0" xr:uid="{190026D5-399F-477D-9049-72CC358C68CB}">
      <text>
        <r>
          <rPr>
            <sz val="10"/>
            <color indexed="81"/>
            <rFont val="Tahoma"/>
            <family val="2"/>
            <charset val="238"/>
          </rPr>
          <t>poslední název dokumentace "Stavební úpravy Staré školy"</t>
        </r>
      </text>
    </comment>
    <comment ref="C12" authorId="0" shapeId="0" xr:uid="{7637C5C5-F0D9-4578-9945-8122586C98CB}">
      <text>
        <r>
          <rPr>
            <sz val="10"/>
            <color indexed="81"/>
            <rFont val="Tahoma"/>
            <family val="2"/>
            <charset val="238"/>
          </rPr>
          <t xml:space="preserve">Cena dle položkového rozpočtu z 03/2021 43 100 tis. Kč vč. DPH
</t>
        </r>
      </text>
    </comment>
    <comment ref="G12" authorId="0" shapeId="0" xr:uid="{A370702D-F340-4225-B60E-3F7ED7756475}">
      <text>
        <r>
          <rPr>
            <sz val="10"/>
            <color indexed="81"/>
            <rFont val="Tahoma"/>
            <family val="2"/>
            <charset val="238"/>
          </rPr>
          <t xml:space="preserve">Když se bude žádat, můžeme dostat až </t>
        </r>
        <r>
          <rPr>
            <strike/>
            <sz val="10"/>
            <color indexed="81"/>
            <rFont val="Tahoma"/>
            <family val="2"/>
            <charset val="238"/>
          </rPr>
          <t>90 % (možná 85 % - záleží na podmínkách)</t>
        </r>
        <r>
          <rPr>
            <sz val="10"/>
            <color indexed="81"/>
            <rFont val="Tahoma"/>
            <family val="2"/>
            <charset val="238"/>
          </rPr>
          <t xml:space="preserve"> 55 % ze způsobilých výdajů. Zatím to vypadá, že celých 43,1 mil. Kč by mohlo být způsobilých, ale je to neaktuální cena.
Hanušová - domnívám se, že nebude vše způsobilé, konkrétně se dozvíme po vyhlášení podmínek 10/2023, podání žádostí od 04/2024
</t>
        </r>
      </text>
    </comment>
    <comment ref="C13" authorId="0" shapeId="0" xr:uid="{47BCB872-3FCB-4136-AC4C-0D7EF0B40E77}">
      <text>
        <r>
          <rPr>
            <sz val="10"/>
            <color indexed="81"/>
            <rFont val="Tahoma"/>
            <family val="2"/>
            <charset val="238"/>
          </rPr>
          <t>Dle předpokládané ceny z 04/2022 cca 37 067 tis. Kč vč. DPH, z toho cca 22 026 tis. Kč připadá na dešťovou kanalizaci (z nákladů na dešťovou kanalizaci nám kraj po realizaci zaplatí 37,5 % jako svůj podíl).</t>
        </r>
      </text>
    </comment>
    <comment ref="D13" authorId="0" shapeId="0" xr:uid="{2FB1FBF8-3CDA-410F-8839-B9AF13582C56}">
      <text>
        <r>
          <rPr>
            <sz val="10"/>
            <color indexed="81"/>
            <rFont val="Tahoma"/>
            <family val="2"/>
            <charset val="238"/>
          </rPr>
          <t xml:space="preserve">soutěž bude teprve vypsána, cena se bude vědět podzim 2023
</t>
        </r>
      </text>
    </comment>
    <comment ref="G13" authorId="0" shapeId="0" xr:uid="{91C61F92-3D9A-4CC9-95BA-D2C057AFEAEF}">
      <text>
        <r>
          <rPr>
            <sz val="10"/>
            <color indexed="81"/>
            <rFont val="Tahoma"/>
            <family val="2"/>
            <charset val="238"/>
          </rPr>
          <t xml:space="preserve">85% z chodníku a části zeleně z cca 10 mil. Kč
</t>
        </r>
      </text>
    </comment>
    <comment ref="C14" authorId="0" shapeId="0" xr:uid="{902990CF-AC4B-459D-B9CD-846515C951F9}">
      <text>
        <r>
          <rPr>
            <sz val="10"/>
            <color indexed="81"/>
            <rFont val="Tahoma"/>
            <family val="2"/>
            <charset val="238"/>
          </rPr>
          <t xml:space="preserve">Ul. Ruská - dle položkového rozpočtu z 04/2021 
        - komunikace 4 771 tis. Kč vč. DPH
        - VO 982 tis. Kč vč. DPH
Ul. Jugoslávská, Lužická, Polská - celkem 13 791 tis. Kč vč. DPH
I. etapa - ul. Lužická - 3 648 tis. Kč vč. DPH
II. etapa - ul. Polská - 4 015 tis. Kč vč. DPH
III. etapa - ul. Jugoslávská - úsek Polská - Lužická - 2 361 tis. Kč vč. DPH
IV. etapa - ul. Jugoslávská - úsek Šlejharova - Polská - 3 767 tis. Kč vč. DPH
</t>
        </r>
      </text>
    </comment>
    <comment ref="C15" authorId="0" shapeId="0" xr:uid="{B5D82705-7D87-4D69-B528-364745A5DE1E}">
      <text>
        <r>
          <rPr>
            <sz val="10"/>
            <color indexed="81"/>
            <rFont val="Tahoma"/>
            <family val="2"/>
            <charset val="238"/>
          </rPr>
          <t>Cena realizace rekonstrukce retenční nádrže sv. Anna ani výstavby tůní není známá, zatím nemáme k dispozici položkové rozpočty.
V cenové nabídce na zpracování PD je odhad rekonstrukce RN sv. Anna na 6 095 000,- Kč pravděpodobně bez DPH (s DPH 7 374 950,- Kč).</t>
        </r>
      </text>
    </comment>
    <comment ref="C17" authorId="1" shapeId="0" xr:uid="{510A0CA8-17D5-42C2-A3C6-31A50C3EE3E1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trike/>
            <sz val="9"/>
            <color indexed="81"/>
            <rFont val="Tahoma"/>
            <family val="2"/>
            <charset val="238"/>
          </rPr>
          <t xml:space="preserve">Cena bue vyšší než 10 mil Kč, úprava a odhad MK.
</t>
        </r>
        <r>
          <rPr>
            <sz val="9"/>
            <color indexed="81"/>
            <rFont val="Tahoma"/>
            <family val="2"/>
            <charset val="238"/>
          </rPr>
          <t xml:space="preserve">Hanušová: cena dle PD DSP 16,6 mil., v rámci DPS se může cena ještě o něco málo zvýšit
</t>
        </r>
      </text>
    </comment>
    <comment ref="G17" authorId="0" shapeId="0" xr:uid="{56F6A2AB-20B8-4768-B8EE-F8110BDB395E}">
      <text>
        <r>
          <rPr>
            <strike/>
            <sz val="10"/>
            <color indexed="81"/>
            <rFont val="Tahoma"/>
            <family val="2"/>
            <charset val="238"/>
          </rPr>
          <t xml:space="preserve">85 % ze způsobilých výdajů
</t>
        </r>
        <r>
          <rPr>
            <sz val="10"/>
            <color indexed="81"/>
            <rFont val="Tahoma"/>
            <family val="2"/>
            <charset val="238"/>
          </rPr>
          <t>Hanušová: Dle info od V. Dufka bude v rámci výzvy alokováno cca 6 mil. Kč na celé území MAS pro oblasti podpory - muzeum, kultura, knihovny. Nevím zdali můžeme předpokládat, že vysajeme celou alokaci jen pro sebe.</t>
        </r>
      </text>
    </comment>
    <comment ref="G19" authorId="0" shapeId="0" xr:uid="{1650850C-7F38-4928-A864-2C8F578D2009}">
      <text>
        <r>
          <rPr>
            <sz val="10"/>
            <color indexed="81"/>
            <rFont val="Tahoma"/>
            <family val="2"/>
            <charset val="238"/>
          </rPr>
          <t>85 % ze způsobilých výdajů,</t>
        </r>
        <r>
          <rPr>
            <strike/>
            <sz val="10"/>
            <color indexed="81"/>
            <rFont val="Tahoma"/>
            <family val="2"/>
            <charset val="238"/>
          </rPr>
          <t xml:space="preserve"> tak snad by to mohlo být 25 712 500,- Kč</t>
        </r>
      </text>
    </comment>
    <comment ref="M19" authorId="2" shapeId="0" xr:uid="{58043EA0-C9A0-4C08-95B2-3BB2DE557B33}">
      <text>
        <r>
          <rPr>
            <b/>
            <sz val="9"/>
            <color indexed="81"/>
            <rFont val="Tahoma"/>
            <family val="2"/>
            <charset val="238"/>
          </rPr>
          <t>Hanušová Monika:</t>
        </r>
        <r>
          <rPr>
            <sz val="9"/>
            <color indexed="81"/>
            <rFont val="Tahoma"/>
            <family val="2"/>
            <charset val="238"/>
          </rPr>
          <t xml:space="preserve">
Realizace je plánována spíše až 2026</t>
        </r>
      </text>
    </comment>
    <comment ref="C20" authorId="0" shapeId="0" xr:uid="{8395538A-B7AF-4F49-9BF8-4E31427436FB}">
      <text>
        <r>
          <rPr>
            <sz val="10"/>
            <color indexed="81"/>
            <rFont val="Tahoma"/>
            <family val="2"/>
            <charset val="238"/>
          </rPr>
          <t>Dle položkového rozpočtu z 3/2020 1 662 431,10 Kč vč. DPH.</t>
        </r>
      </text>
    </comment>
    <comment ref="D20" authorId="1" shapeId="0" xr:uid="{D9D8E15A-9C78-4E4B-8943-5BBAE27BBEAE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Odhad MK</t>
        </r>
      </text>
    </comment>
    <comment ref="C21" authorId="0" shapeId="0" xr:uid="{48DFD9AB-1EC1-4EB2-9D59-869353CDE259}">
      <text>
        <r>
          <rPr>
            <strike/>
            <sz val="10"/>
            <color indexed="81"/>
            <rFont val="Tahoma"/>
            <family val="2"/>
            <charset val="238"/>
          </rPr>
          <t xml:space="preserve">Předpoklad ve stupni PD k územnímu řízení z 2017 (není konečná verze) cca 10 mil. Kč bez DPH, tj. 12 100 000,- Kč vč. DPH. V dalších stupních PD cena určitě vzroste.
</t>
        </r>
        <r>
          <rPr>
            <sz val="10"/>
            <color indexed="81"/>
            <rFont val="Tahoma"/>
            <family val="2"/>
            <charset val="238"/>
          </rPr>
          <t xml:space="preserve">
Hanušová:
Komunikace v rámci DSP cca 16,8 mil. (z toho způsobilá část pouze cca 6,2 mil.) Bude zpracována DPS
Kanalizace v DSP cca 20 mil. 
</t>
        </r>
      </text>
    </comment>
    <comment ref="G21" authorId="0" shapeId="0" xr:uid="{D8FF1AE2-EAE1-4C54-B332-6BEAB39EA4D8}">
      <text>
        <r>
          <rPr>
            <sz val="10"/>
            <color indexed="81"/>
            <rFont val="Tahoma"/>
            <family val="2"/>
            <charset val="238"/>
          </rPr>
          <t xml:space="preserve">95 % ze způsobilých výdajů - cca 5,7 mil. Kč, </t>
        </r>
        <r>
          <rPr>
            <strike/>
            <sz val="10"/>
            <color indexed="81"/>
            <rFont val="Tahoma"/>
            <family val="2"/>
            <charset val="238"/>
          </rPr>
          <t>ale jedná se o velmi hrubý odhad</t>
        </r>
      </text>
    </comment>
    <comment ref="C23" authorId="0" shapeId="0" xr:uid="{5D0B2D19-0E17-4BED-8CBE-E763537D3C47}">
      <text>
        <r>
          <rPr>
            <strike/>
            <sz val="10"/>
            <color indexed="81"/>
            <rFont val="Tahoma"/>
            <family val="2"/>
            <charset val="238"/>
          </rPr>
          <t>Cena dle položkového rozpočtu z 08/2022 7 077 717,61 Kč vč. DPH (chodník, VO)</t>
        </r>
        <r>
          <rPr>
            <sz val="10"/>
            <color indexed="81"/>
            <rFont val="Tahoma"/>
            <family val="2"/>
            <charset val="238"/>
          </rPr>
          <t xml:space="preserve">
Cena dle rozpočtu 2023 7,298 mil. Kč (chodník i VO)</t>
        </r>
      </text>
    </comment>
    <comment ref="G23" authorId="0" shapeId="0" xr:uid="{9E3746E4-47AF-4409-BCAC-BCE65668FA42}">
      <text>
        <r>
          <rPr>
            <sz val="10"/>
            <color indexed="81"/>
            <rFont val="Tahoma"/>
            <family val="2"/>
            <charset val="238"/>
          </rPr>
          <t>85 % ze způsobilých -&gt; cca 6 016 300,- Kč
Hanušová 6,203 mil. Kč včetně paučálních výdajů</t>
        </r>
      </text>
    </comment>
    <comment ref="C25" authorId="0" shapeId="0" xr:uid="{8DA13EEC-4EF0-4AE5-B385-F286FB4FAD08}">
      <text>
        <r>
          <rPr>
            <strike/>
            <sz val="10"/>
            <color indexed="81"/>
            <rFont val="Tahoma"/>
            <family val="2"/>
            <charset val="238"/>
          </rPr>
          <t>Původní hrubý odhad byl 10 - 12 mil. Kč, avšak se současným vývojem cen by to mohlo být už cca 20 mil. Kč</t>
        </r>
        <r>
          <rPr>
            <sz val="10"/>
            <color indexed="81"/>
            <rFont val="Tahoma"/>
            <family val="2"/>
            <charset val="238"/>
          </rPr>
          <t xml:space="preserve">
Hanušová:
PD DSP stavba 13,167 mil.
PD DSP FVE 1,794 mil.
vybavení 0,4 mil. (způsobilé v rámci projektu, jinak bude třeba více financí na vybavení)
celkem cca 15,362 mil. Kč </t>
        </r>
      </text>
    </comment>
    <comment ref="G25" authorId="0" shapeId="0" xr:uid="{4F18B718-E732-46C1-81A2-4E6B0D95528E}">
      <text>
        <r>
          <rPr>
            <sz val="10"/>
            <color indexed="81"/>
            <rFont val="Tahoma"/>
            <family val="2"/>
            <charset val="238"/>
          </rPr>
          <t xml:space="preserve">90 % ze způsobilých výdajů, </t>
        </r>
        <r>
          <rPr>
            <strike/>
            <sz val="10"/>
            <color indexed="81"/>
            <rFont val="Tahoma"/>
            <family val="2"/>
            <charset val="238"/>
          </rPr>
          <t>cca 18 000 000,- Kč</t>
        </r>
        <r>
          <rPr>
            <sz val="10"/>
            <color indexed="81"/>
            <rFont val="Tahoma"/>
            <family val="2"/>
            <charset val="238"/>
          </rPr>
          <t xml:space="preserve">
13.466.674 Kč</t>
        </r>
      </text>
    </comment>
    <comment ref="C26" authorId="0" shapeId="0" xr:uid="{B32A86A5-7FB2-4D4E-8470-BA33CD141D0D}">
      <text>
        <r>
          <rPr>
            <sz val="10"/>
            <color indexed="81"/>
            <rFont val="Tahoma"/>
            <family val="2"/>
            <charset val="238"/>
          </rPr>
          <t>Dle položkového rozpočtu z 8/2022 15 474 568,35 Kč vč. DPH
Cena je bez fotovoltaiky, s fotovoltaikou by to mohlo být 16 mil. Kč.</t>
        </r>
      </text>
    </comment>
    <comment ref="D26" authorId="0" shapeId="0" xr:uid="{04C102ED-36C3-494B-91CC-60D9F87B1A3B}">
      <text>
        <r>
          <rPr>
            <sz val="10"/>
            <color indexed="81"/>
            <rFont val="Tahoma"/>
            <family val="2"/>
            <charset val="238"/>
          </rPr>
          <t>Rejmontová:
Jedná se o vysoutěženou cenu za stavbu, nejsou zahrnuty vedlejší náklady a vícepráce. Může se vyšplahat i na několik milionů.</t>
        </r>
      </text>
    </comment>
    <comment ref="G26" authorId="0" shapeId="0" xr:uid="{01F8A545-A1E4-4FF3-8861-8EEE499FBB18}">
      <text>
        <r>
          <rPr>
            <sz val="10"/>
            <color indexed="81"/>
            <rFont val="Tahoma"/>
            <family val="2"/>
            <charset val="238"/>
          </rPr>
          <t xml:space="preserve">90 % ze způsobilých výdajů, cca 14 mil. Kč
</t>
        </r>
      </text>
    </comment>
    <comment ref="C28" authorId="1" shapeId="0" xr:uid="{F8FCF968-7B7C-4122-9611-6881F23D0F5B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Cena není vůbec známá, dotace 70%.</t>
        </r>
      </text>
    </comment>
    <comment ref="O47" authorId="1" shapeId="0" xr:uid="{2C9525EB-0B4E-40D1-94B8-817CBBCD5C08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Prodej Slovany jih 15 mKč</t>
        </r>
      </text>
    </comment>
    <comment ref="Q47" authorId="1" shapeId="0" xr:uid="{77DDBD1A-A307-4EFF-BBE6-8D7F75F3B77C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Prodej Slovany západ</t>
        </r>
      </text>
    </comment>
    <comment ref="B54" authorId="0" shapeId="0" xr:uid="{102AB308-4F97-4E4B-B1EE-FBF8451E0730}">
      <text>
        <r>
          <rPr>
            <sz val="10"/>
            <color indexed="81"/>
            <rFont val="Tahoma"/>
            <family val="2"/>
            <charset val="238"/>
          </rPr>
          <t>U nás na investicích vedeme jako Klášter II. etapa
Název PD "Stavební úpravy a přístavba objektu v ul. Opolského č.p. 144, Nová Paka (bývalý klášter paulánu) - II. etapa"</t>
        </r>
      </text>
    </comment>
    <comment ref="B55" authorId="1" shapeId="0" xr:uid="{31B21C09-330D-4F94-8D46-FEF8CB13B345}">
      <text>
        <r>
          <rPr>
            <b/>
            <sz val="9"/>
            <color indexed="81"/>
            <rFont val="Tahoma"/>
            <family val="2"/>
            <charset val="238"/>
          </rPr>
          <t>Kříž Miloš:</t>
        </r>
        <r>
          <rPr>
            <sz val="9"/>
            <color indexed="81"/>
            <rFont val="Tahoma"/>
            <family val="2"/>
            <charset val="238"/>
          </rPr>
          <t xml:space="preserve">
úvěr je se souhlasem správce programu</t>
        </r>
      </text>
    </comment>
    <comment ref="K55" authorId="2" shapeId="0" xr:uid="{4F0118CE-3F31-4B32-927D-F790C51DE3A3}">
      <text>
        <r>
          <rPr>
            <b/>
            <sz val="9"/>
            <color indexed="81"/>
            <rFont val="Tahoma"/>
            <family val="2"/>
            <charset val="238"/>
          </rPr>
          <t>Hanušová Monika:</t>
        </r>
        <r>
          <rPr>
            <sz val="9"/>
            <color indexed="81"/>
            <rFont val="Tahoma"/>
            <family val="2"/>
            <charset val="238"/>
          </rPr>
          <t xml:space="preserve">
dotace KHK 7-8/23</t>
        </r>
      </text>
    </comment>
    <comment ref="L55" authorId="2" shapeId="0" xr:uid="{41409047-140D-45CC-9875-7CDE0996F734}">
      <text>
        <r>
          <rPr>
            <b/>
            <sz val="9"/>
            <color indexed="81"/>
            <rFont val="Tahoma"/>
            <family val="2"/>
            <charset val="238"/>
          </rPr>
          <t>Hanušová Monika:</t>
        </r>
        <r>
          <rPr>
            <sz val="9"/>
            <color indexed="81"/>
            <rFont val="Tahoma"/>
            <family val="2"/>
            <charset val="238"/>
          </rPr>
          <t xml:space="preserve">
MPSV
ŽOP 1 - 10/23 předpoklad vyplacení dotace 11 mil. (zřejmě bude na účtu až 2024)
ŽOP 2 - 2/24 předpoklad vyplacení dotace 16 mil.
ŽOP 3 - 5/24 předpoklad vyplacení dotace 20,6 mil.
Kraj
5/24 45 mil. </t>
        </r>
      </text>
    </comment>
    <comment ref="B59" authorId="0" shapeId="0" xr:uid="{3728758C-6B45-483A-9C05-1D3513CB1D7E}">
      <text>
        <r>
          <rPr>
            <sz val="10"/>
            <color indexed="81"/>
            <rFont val="Tahoma"/>
            <family val="2"/>
            <charset val="238"/>
          </rPr>
          <t>poslední název dokumentace "Stavební úpravy Staré školy"</t>
        </r>
      </text>
    </comment>
  </commentList>
</comments>
</file>

<file path=xl/sharedStrings.xml><?xml version="1.0" encoding="utf-8"?>
<sst xmlns="http://schemas.openxmlformats.org/spreadsheetml/2006/main" count="171" uniqueCount="123">
  <si>
    <t>Název</t>
  </si>
  <si>
    <t>Dotace</t>
  </si>
  <si>
    <t>A/N</t>
  </si>
  <si>
    <t>DPH</t>
  </si>
  <si>
    <t>Poř.</t>
  </si>
  <si>
    <t>Soupis investic 2022 až 2030</t>
  </si>
  <si>
    <t>MKS</t>
  </si>
  <si>
    <t>Paleopark</t>
  </si>
  <si>
    <t>Domov pro seniory</t>
  </si>
  <si>
    <t>BK Nová Paka přístavba</t>
  </si>
  <si>
    <t>A</t>
  </si>
  <si>
    <t>tis.  Kč</t>
  </si>
  <si>
    <t>Město doplatek v tis.  Kč</t>
  </si>
  <si>
    <t>K</t>
  </si>
  <si>
    <t>Celkem v jednotlivých letech</t>
  </si>
  <si>
    <t xml:space="preserve">325 Nizkopráh </t>
  </si>
  <si>
    <t>Rok pořízení</t>
  </si>
  <si>
    <t>Cena v mil. Kč</t>
  </si>
  <si>
    <t>Celkem v mil. Kč</t>
  </si>
  <si>
    <t>Údržba investic na období 25 let</t>
  </si>
  <si>
    <t>Investice</t>
  </si>
  <si>
    <t xml:space="preserve">Klášter 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</si>
  <si>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</si>
  <si>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</si>
  <si>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</si>
  <si>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</si>
  <si>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</si>
  <si>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</si>
  <si>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</si>
  <si>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</si>
  <si>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</si>
  <si>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</si>
  <si>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B.</t>
  </si>
  <si>
    <t>Vyvolané údržby zelně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</si>
  <si>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</si>
  <si>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</si>
  <si>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</si>
  <si>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</si>
  <si>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</si>
  <si>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</si>
  <si>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</si>
  <si>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</si>
  <si>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</si>
  <si>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</si>
  <si>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C</t>
  </si>
  <si>
    <t>Vyvolané náklady výstavbou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</si>
  <si>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</si>
  <si>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</si>
  <si>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</si>
  <si>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</si>
  <si>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</si>
  <si>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</si>
  <si>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</si>
  <si>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</si>
  <si>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</si>
  <si>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</si>
  <si>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indexace</t>
  </si>
  <si>
    <t>%</t>
  </si>
  <si>
    <t>Bazen</t>
  </si>
  <si>
    <t>Náklady na údržbu (= 40% z ceny)</t>
  </si>
  <si>
    <t>rok údržby investic</t>
  </si>
  <si>
    <t>požadavek na rozpočet města</t>
  </si>
  <si>
    <t>sekání 1,5 ha x 30 týdnu</t>
  </si>
  <si>
    <t>1 zaměstnanec Muzea</t>
  </si>
  <si>
    <t>Lomnická ulice</t>
  </si>
  <si>
    <t>Cena v tis. Kč vysoutěženo</t>
  </si>
  <si>
    <t xml:space="preserve">325 pobočka DDM </t>
  </si>
  <si>
    <t>Rekonstrukce Sv. Anna a výstavba tůní</t>
  </si>
  <si>
    <t>Obytná zóna Slovany</t>
  </si>
  <si>
    <t>Průchod, parkoviště u Stránských</t>
  </si>
  <si>
    <t>Parkovací systém u železniční stanice</t>
  </si>
  <si>
    <t>Odbahnění Fařina</t>
  </si>
  <si>
    <t>Ulice St. Suchardy</t>
  </si>
  <si>
    <t>Ulice Vrchlického</t>
  </si>
  <si>
    <t>Chodník Štikov</t>
  </si>
  <si>
    <t>FVE</t>
  </si>
  <si>
    <t>Přístavby MŠ Husitská</t>
  </si>
  <si>
    <t>Přístavby MŠ Školní</t>
  </si>
  <si>
    <t>Knihovna stěhování čp.1</t>
  </si>
  <si>
    <t>Ul. Ruská, Jugoslávská, Polská</t>
  </si>
  <si>
    <t>Cena v tis. Kč projekční</t>
  </si>
  <si>
    <t>A.11</t>
  </si>
  <si>
    <t>A.12</t>
  </si>
  <si>
    <t>A.13</t>
  </si>
  <si>
    <t>A.14</t>
  </si>
  <si>
    <t>A.15</t>
  </si>
  <si>
    <t>A.16</t>
  </si>
  <si>
    <t>A.17</t>
  </si>
  <si>
    <t>A.18</t>
  </si>
  <si>
    <t>A.19</t>
  </si>
  <si>
    <t>A.20</t>
  </si>
  <si>
    <t>A.21</t>
  </si>
  <si>
    <t>A.22</t>
  </si>
  <si>
    <t>A.23</t>
  </si>
  <si>
    <t>A.24</t>
  </si>
  <si>
    <t>A.25</t>
  </si>
  <si>
    <t>Součet</t>
  </si>
  <si>
    <t>Kybernetická bezpečnost</t>
  </si>
  <si>
    <t>Příjmy bez dotací</t>
  </si>
  <si>
    <t>Zústatek BÚ</t>
  </si>
  <si>
    <t>Mandatorní výdaje - provoz města</t>
  </si>
  <si>
    <t>Celkem k dispozici</t>
  </si>
  <si>
    <t>Rozdíl mezi výdají a celkem k dispozici</t>
  </si>
  <si>
    <t>DOTACE ODHAD</t>
  </si>
  <si>
    <t>SALDO S DOTACÍ</t>
  </si>
  <si>
    <t>Klášter I</t>
  </si>
  <si>
    <t>Klášter II. Muzeum</t>
  </si>
  <si>
    <t>BK Strojovna a ledová plocha</t>
  </si>
  <si>
    <t>Rekonstrukce MÚ + FVE</t>
  </si>
  <si>
    <t>Oprava Bazénu</t>
  </si>
  <si>
    <t>Rekonstrukce lesních cest</t>
  </si>
  <si>
    <t>Nádoby na odpad a kompostery</t>
  </si>
  <si>
    <t>Skatepark</t>
  </si>
  <si>
    <t>Singletrack</t>
  </si>
  <si>
    <t>s</t>
  </si>
  <si>
    <t>Průmyslová zóna a IZS</t>
  </si>
  <si>
    <t>Náměstí</t>
  </si>
  <si>
    <t>Parkování v oblasti náměstí</t>
  </si>
  <si>
    <t>Opravu místních komunikací</t>
  </si>
  <si>
    <t>FVE bazén - Termoreal</t>
  </si>
  <si>
    <t>úvěr + prodeje pozemků</t>
  </si>
  <si>
    <t>Oprava kanalizace Pražská</t>
  </si>
  <si>
    <t>Údržba 25 let - další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</si>
</sst>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43" formatCode="_-* #,##0.00_-;\-* #,##0.00_-;_-* &quot;-&quot;??_-;_-@_-"/>
    <numFmt numFmtId="164" formatCode="#,##0.00\ _K_č;[Red]\-#,##0.00\ _K_č"/>
    <numFmt numFmtId="165" formatCode="#,##0.00\ _K_č"/>
    <numFmt numFmtId="166" formatCode="_-* #,##0.00\ _K_č_-;\-* #,##0.00\ _K_č_-;_-* &quot;-&quot;??\ _K_č_-;_-@_-"/>
    <numFmt numFmtId="167" formatCode="#,##0.00_ ;[Red]\-#,##0.0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trike/>
      <sz val="10"/>
      <color indexed="81"/>
      <name val="Tahoma"/>
      <family val="2"/>
      <charset val="238"/>
    </font>
    <font>
      <strike/>
      <sz val="9"/>
      <color indexed="81"/>
      <name val="Tahoma"/>
      <family val="2"/>
      <charset val="238"/>
    </font>
    <font>
      <strike/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2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" xfId="0" applyNumberFormat="1" applyBorder="1"/>
    <xf numFmtId="164" fontId="0" fillId="0" borderId="21" xfId="0" applyNumberFormat="1" applyBorder="1"/>
    <xf numFmtId="0" fontId="0" fillId="0" borderId="3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25" xfId="0" applyNumberFormat="1" applyBorder="1"/>
    <xf numFmtId="16" fontId="0" fillId="0" borderId="12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/>
    </xf>
    <xf numFmtId="9" fontId="0" fillId="0" borderId="0" xfId="0" applyNumberFormat="1"/>
    <xf numFmtId="9" fontId="0" fillId="0" borderId="0" xfId="1" applyFont="1"/>
    <xf numFmtId="164" fontId="0" fillId="0" borderId="29" xfId="0" applyNumberFormat="1" applyBorder="1"/>
    <xf numFmtId="0" fontId="0" fillId="0" borderId="26" xfId="0" applyBorder="1" applyAlignment="1">
      <alignment horizontal="center"/>
    </xf>
    <xf numFmtId="0" fontId="2" fillId="0" borderId="0" xfId="0" applyFont="1"/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17" xfId="0" applyNumberFormat="1" applyFont="1" applyFill="1" applyBorder="1"/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/>
    <xf numFmtId="164" fontId="2" fillId="2" borderId="18" xfId="0" applyNumberFormat="1" applyFont="1" applyFill="1" applyBorder="1"/>
    <xf numFmtId="0" fontId="2" fillId="2" borderId="15" xfId="0" applyFont="1" applyFill="1" applyBorder="1" applyAlignment="1">
      <alignment horizontal="center"/>
    </xf>
    <xf numFmtId="164" fontId="2" fillId="2" borderId="21" xfId="0" applyNumberFormat="1" applyFont="1" applyFill="1" applyBorder="1"/>
    <xf numFmtId="164" fontId="2" fillId="3" borderId="1" xfId="0" applyNumberFormat="1" applyFont="1" applyFill="1" applyBorder="1"/>
    <xf numFmtId="166" fontId="0" fillId="0" borderId="2" xfId="0" applyNumberFormat="1" applyBorder="1"/>
    <xf numFmtId="166" fontId="0" fillId="0" borderId="15" xfId="0" applyNumberFormat="1" applyBorder="1"/>
    <xf numFmtId="166" fontId="0" fillId="0" borderId="3" xfId="0" applyNumberFormat="1" applyBorder="1"/>
    <xf numFmtId="0" fontId="8" fillId="0" borderId="15" xfId="0" applyFont="1" applyBorder="1"/>
    <xf numFmtId="164" fontId="8" fillId="0" borderId="15" xfId="0" applyNumberFormat="1" applyFont="1" applyBorder="1"/>
    <xf numFmtId="0" fontId="8" fillId="0" borderId="2" xfId="0" applyFont="1" applyBorder="1"/>
    <xf numFmtId="165" fontId="2" fillId="4" borderId="0" xfId="0" applyNumberFormat="1" applyFont="1" applyFill="1"/>
    <xf numFmtId="6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0" fontId="10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0" borderId="31" xfId="0" applyBorder="1"/>
    <xf numFmtId="0" fontId="0" fillId="0" borderId="31" xfId="0" applyBorder="1" applyAlignment="1">
      <alignment horizontal="center"/>
    </xf>
    <xf numFmtId="164" fontId="0" fillId="0" borderId="31" xfId="0" applyNumberFormat="1" applyBorder="1"/>
    <xf numFmtId="0" fontId="0" fillId="0" borderId="32" xfId="0" applyBorder="1"/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164" fontId="0" fillId="0" borderId="33" xfId="0" applyNumberForma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164" fontId="11" fillId="5" borderId="0" xfId="0" applyNumberFormat="1" applyFont="1" applyFill="1"/>
    <xf numFmtId="167" fontId="0" fillId="0" borderId="39" xfId="0" applyNumberFormat="1" applyBorder="1"/>
    <xf numFmtId="164" fontId="12" fillId="0" borderId="0" xfId="0" applyNumberFormat="1" applyFont="1"/>
    <xf numFmtId="0" fontId="0" fillId="0" borderId="40" xfId="0" applyBorder="1"/>
    <xf numFmtId="0" fontId="0" fillId="0" borderId="41" xfId="0" applyBorder="1"/>
    <xf numFmtId="0" fontId="0" fillId="0" borderId="41" xfId="0" applyBorder="1" applyAlignment="1">
      <alignment horizontal="center"/>
    </xf>
    <xf numFmtId="164" fontId="0" fillId="0" borderId="41" xfId="0" applyNumberFormat="1" applyBorder="1"/>
    <xf numFmtId="167" fontId="0" fillId="0" borderId="42" xfId="0" applyNumberFormat="1" applyBorder="1"/>
    <xf numFmtId="0" fontId="0" fillId="0" borderId="43" xfId="0" applyBorder="1"/>
    <xf numFmtId="0" fontId="2" fillId="0" borderId="7" xfId="0" applyFont="1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164" fontId="2" fillId="0" borderId="7" xfId="0" applyNumberFormat="1" applyFont="1" applyBorder="1"/>
    <xf numFmtId="0" fontId="0" fillId="0" borderId="34" xfId="0" applyBorder="1" applyAlignment="1">
      <alignment horizontal="center" vertical="center"/>
    </xf>
    <xf numFmtId="164" fontId="0" fillId="0" borderId="32" xfId="0" applyNumberFormat="1" applyBorder="1"/>
    <xf numFmtId="167" fontId="0" fillId="0" borderId="38" xfId="0" applyNumberFormat="1" applyBorder="1"/>
    <xf numFmtId="164" fontId="0" fillId="0" borderId="4" xfId="0" applyNumberFormat="1" applyBorder="1"/>
    <xf numFmtId="167" fontId="0" fillId="0" borderId="33" xfId="0" applyNumberFormat="1" applyBorder="1"/>
    <xf numFmtId="164" fontId="2" fillId="0" borderId="43" xfId="0" applyNumberFormat="1" applyFont="1" applyBorder="1"/>
    <xf numFmtId="164" fontId="0" fillId="0" borderId="34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5" fontId="0" fillId="0" borderId="39" xfId="2" applyNumberFormat="1" applyFont="1" applyBorder="1"/>
    <xf numFmtId="165" fontId="0" fillId="0" borderId="5" xfId="2" applyNumberFormat="1" applyFont="1" applyBorder="1"/>
    <xf numFmtId="165" fontId="0" fillId="0" borderId="15" xfId="2" applyNumberFormat="1" applyFont="1" applyBorder="1"/>
    <xf numFmtId="165" fontId="0" fillId="0" borderId="3" xfId="2" applyNumberFormat="1" applyFont="1" applyBorder="1"/>
    <xf numFmtId="164" fontId="2" fillId="0" borderId="47" xfId="0" applyNumberFormat="1" applyFont="1" applyBorder="1"/>
    <xf numFmtId="165" fontId="0" fillId="0" borderId="18" xfId="2" applyNumberFormat="1" applyFont="1" applyBorder="1"/>
    <xf numFmtId="166" fontId="8" fillId="0" borderId="15" xfId="0" applyNumberFormat="1" applyFont="1" applyBorder="1"/>
    <xf numFmtId="167" fontId="0" fillId="0" borderId="48" xfId="0" applyNumberFormat="1" applyBorder="1"/>
    <xf numFmtId="165" fontId="0" fillId="0" borderId="16" xfId="2" applyNumberFormat="1" applyFont="1" applyBorder="1"/>
    <xf numFmtId="165" fontId="0" fillId="0" borderId="19" xfId="2" applyNumberFormat="1" applyFont="1" applyBorder="1"/>
    <xf numFmtId="164" fontId="8" fillId="0" borderId="18" xfId="0" applyNumberFormat="1" applyFont="1" applyBorder="1"/>
    <xf numFmtId="166" fontId="0" fillId="6" borderId="15" xfId="0" applyNumberFormat="1" applyFill="1" applyBorder="1"/>
    <xf numFmtId="0" fontId="8" fillId="7" borderId="15" xfId="0" applyFont="1" applyFill="1" applyBorder="1"/>
    <xf numFmtId="0" fontId="15" fillId="4" borderId="15" xfId="0" applyFont="1" applyFill="1" applyBorder="1"/>
    <xf numFmtId="0" fontId="15" fillId="0" borderId="15" xfId="0" applyFont="1" applyBorder="1"/>
    <xf numFmtId="164" fontId="0" fillId="0" borderId="3" xfId="0" applyNumberFormat="1" applyBorder="1"/>
    <xf numFmtId="164" fontId="0" fillId="8" borderId="15" xfId="0" applyNumberFormat="1" applyFill="1" applyBorder="1"/>
    <xf numFmtId="0" fontId="16" fillId="0" borderId="12" xfId="0" applyFont="1" applyBorder="1" applyAlignment="1">
      <alignment horizontal="center" vertical="center"/>
    </xf>
    <xf numFmtId="166" fontId="16" fillId="0" borderId="15" xfId="0" applyNumberFormat="1" applyFont="1" applyBorder="1"/>
    <xf numFmtId="164" fontId="16" fillId="0" borderId="18" xfId="0" applyNumberFormat="1" applyFont="1" applyBorder="1"/>
    <xf numFmtId="0" fontId="16" fillId="0" borderId="15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164" fontId="16" fillId="0" borderId="15" xfId="0" applyNumberFormat="1" applyFont="1" applyBorder="1"/>
    <xf numFmtId="164" fontId="16" fillId="0" borderId="21" xfId="0" applyNumberFormat="1" applyFont="1" applyBorder="1"/>
    <xf numFmtId="164" fontId="16" fillId="0" borderId="12" xfId="0" applyNumberFormat="1" applyFont="1" applyBorder="1"/>
    <xf numFmtId="164" fontId="16" fillId="4" borderId="15" xfId="0" applyNumberFormat="1" applyFont="1" applyFill="1" applyBorder="1"/>
    <xf numFmtId="0" fontId="16" fillId="0" borderId="36" xfId="0" applyFont="1" applyBorder="1"/>
    <xf numFmtId="0" fontId="16" fillId="0" borderId="31" xfId="0" applyFont="1" applyBorder="1"/>
    <xf numFmtId="0" fontId="16" fillId="0" borderId="31" xfId="0" applyFont="1" applyBorder="1" applyAlignment="1">
      <alignment horizontal="center"/>
    </xf>
    <xf numFmtId="164" fontId="16" fillId="0" borderId="31" xfId="0" applyNumberFormat="1" applyFont="1" applyBorder="1"/>
    <xf numFmtId="167" fontId="16" fillId="0" borderId="39" xfId="0" applyNumberFormat="1" applyFont="1" applyBorder="1"/>
    <xf numFmtId="164" fontId="0" fillId="6" borderId="15" xfId="0" applyNumberFormat="1" applyFill="1" applyBorder="1"/>
    <xf numFmtId="164" fontId="0" fillId="6" borderId="18" xfId="0" applyNumberFormat="1" applyFill="1" applyBorder="1"/>
    <xf numFmtId="164" fontId="0" fillId="8" borderId="18" xfId="0" applyNumberFormat="1" applyFill="1" applyBorder="1"/>
    <xf numFmtId="0" fontId="17" fillId="0" borderId="2" xfId="0" applyFont="1" applyBorder="1"/>
    <xf numFmtId="0" fontId="17" fillId="0" borderId="15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/>
    </xf>
    <xf numFmtId="0" fontId="17" fillId="0" borderId="15" xfId="0" applyFont="1" applyFill="1" applyBorder="1"/>
  </cellXfs>
  <cellStyles count="3">
    <cellStyle name="Čárka" xfId="2" builtinId="3"/>
    <cellStyle name="Normální" xfId="0" builtinId="0"/>
    <cellStyle name="Procenta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18AB0-60BD-4A18-8542-FFF907E727BE}">
  <sheetPr>
    <pageSetUpPr fitToPage="1"/>
  </sheetPr>
  <dimension ref="A1:S84"/>
  <sheetViews>
    <sheetView tabSelected="1" zoomScaleNormal="100" workbookViewId="0">
      <pane ySplit="5" topLeftCell="A56" activePane="bottomLeft" state="frozen"/>
      <selection pane="bottomLeft" activeCell="D23" sqref="D23"/>
    </sheetView>
  </sheetViews>
  <sheetFormatPr defaultRowHeight="15" x14ac:dyDescent="0.25"/>
  <cols>
    <col min="1" max="1" width="4.5703125" customWidth="1"/>
    <col min="2" max="2" width="36.85546875" customWidth="1"/>
    <col min="3" max="4" width="18.28515625" customWidth="1"/>
    <col min="5" max="5" width="7" style="1" customWidth="1"/>
    <col min="6" max="6" width="4.85546875" style="1" customWidth="1"/>
    <col min="7" max="8" width="19.5703125" customWidth="1"/>
    <col min="9" max="9" width="16.42578125" customWidth="1"/>
    <col min="10" max="10" width="12.28515625" customWidth="1"/>
    <col min="11" max="11" width="15.42578125" customWidth="1"/>
    <col min="12" max="18" width="16" customWidth="1"/>
  </cols>
  <sheetData>
    <row r="1" spans="1:18" x14ac:dyDescent="0.25">
      <c r="B1" t="s">
        <v>5</v>
      </c>
    </row>
    <row r="2" spans="1:18" x14ac:dyDescent="0.25">
      <c r="B2" s="2" t="s">
        <v>61</v>
      </c>
      <c r="C2" s="2"/>
      <c r="D2" s="2"/>
    </row>
    <row r="3" spans="1:18" ht="15.75" thickBot="1" x14ac:dyDescent="0.3"/>
    <row r="4" spans="1:18" s="3" customFormat="1" ht="15.75" thickBot="1" x14ac:dyDescent="0.3">
      <c r="A4" s="136" t="s">
        <v>4</v>
      </c>
      <c r="B4" s="132" t="s">
        <v>0</v>
      </c>
      <c r="C4" s="134" t="s">
        <v>80</v>
      </c>
      <c r="D4" s="134" t="s">
        <v>65</v>
      </c>
      <c r="E4" s="132" t="s">
        <v>3</v>
      </c>
      <c r="F4" s="144" t="s">
        <v>1</v>
      </c>
      <c r="G4" s="145"/>
      <c r="H4" s="134" t="s">
        <v>12</v>
      </c>
      <c r="I4" s="140" t="s">
        <v>13</v>
      </c>
      <c r="J4" s="132">
        <v>2022</v>
      </c>
      <c r="K4" s="136">
        <v>2023</v>
      </c>
      <c r="L4" s="136">
        <v>2024</v>
      </c>
      <c r="M4" s="142">
        <v>2025</v>
      </c>
      <c r="N4" s="136">
        <v>2026</v>
      </c>
      <c r="O4" s="132">
        <v>2027</v>
      </c>
      <c r="P4" s="136">
        <v>2028</v>
      </c>
      <c r="Q4" s="136">
        <v>2029</v>
      </c>
      <c r="R4" s="136">
        <v>2030</v>
      </c>
    </row>
    <row r="5" spans="1:18" ht="15.75" thickBot="1" x14ac:dyDescent="0.3">
      <c r="A5" s="137"/>
      <c r="B5" s="133"/>
      <c r="C5" s="135"/>
      <c r="D5" s="135"/>
      <c r="E5" s="133"/>
      <c r="F5" s="4" t="s">
        <v>2</v>
      </c>
      <c r="G5" s="34" t="s">
        <v>11</v>
      </c>
      <c r="H5" s="135"/>
      <c r="I5" s="141"/>
      <c r="J5" s="133"/>
      <c r="K5" s="137"/>
      <c r="L5" s="137"/>
      <c r="M5" s="143"/>
      <c r="N5" s="137"/>
      <c r="O5" s="133"/>
      <c r="P5" s="137"/>
      <c r="Q5" s="137"/>
      <c r="R5" s="137"/>
    </row>
    <row r="6" spans="1:18" x14ac:dyDescent="0.25">
      <c r="A6" s="5">
        <v>1</v>
      </c>
      <c r="B6" s="130" t="s">
        <v>105</v>
      </c>
      <c r="C6" s="48"/>
      <c r="D6" s="10"/>
      <c r="E6" s="14"/>
      <c r="F6" s="17" t="s">
        <v>10</v>
      </c>
      <c r="G6" s="20"/>
      <c r="H6" s="10">
        <v>44000</v>
      </c>
      <c r="I6" s="20">
        <f>SUM(J6:R6)</f>
        <v>44000</v>
      </c>
      <c r="J6" s="10">
        <v>42700</v>
      </c>
      <c r="K6" s="20">
        <v>1300</v>
      </c>
      <c r="L6" s="24"/>
      <c r="M6" s="10"/>
      <c r="N6" s="20"/>
      <c r="O6" s="90"/>
      <c r="P6" s="24"/>
      <c r="Q6" s="20"/>
      <c r="R6" s="24"/>
    </row>
    <row r="7" spans="1:18" x14ac:dyDescent="0.25">
      <c r="A7" s="6">
        <v>2</v>
      </c>
      <c r="B7" s="51" t="s">
        <v>106</v>
      </c>
      <c r="C7" s="49">
        <v>120000</v>
      </c>
      <c r="D7" s="11"/>
      <c r="E7" s="15"/>
      <c r="F7" s="18" t="s">
        <v>10</v>
      </c>
      <c r="G7" s="21">
        <v>67999</v>
      </c>
      <c r="H7" s="11">
        <v>53000</v>
      </c>
      <c r="I7" s="24">
        <f t="shared" ref="I7:I28" si="0">SUM(J7:R7)</f>
        <v>120000</v>
      </c>
      <c r="J7" s="11"/>
      <c r="K7" s="21"/>
      <c r="L7" s="21"/>
      <c r="M7" s="11">
        <v>30000</v>
      </c>
      <c r="N7" s="21">
        <v>60000</v>
      </c>
      <c r="O7" s="11">
        <v>30000</v>
      </c>
      <c r="P7" s="21"/>
      <c r="Q7" s="21"/>
      <c r="R7" s="21"/>
    </row>
    <row r="8" spans="1:18" x14ac:dyDescent="0.25">
      <c r="A8" s="6">
        <v>3</v>
      </c>
      <c r="B8" s="108" t="s">
        <v>8</v>
      </c>
      <c r="C8" s="49">
        <v>207767.3</v>
      </c>
      <c r="D8" s="11">
        <v>176721</v>
      </c>
      <c r="E8" s="15"/>
      <c r="F8" s="18" t="s">
        <v>10</v>
      </c>
      <c r="G8" s="21">
        <v>152696</v>
      </c>
      <c r="H8" s="11">
        <f>D8-G8</f>
        <v>24025</v>
      </c>
      <c r="I8" s="24">
        <f>SUM(J8:R8)</f>
        <v>176721</v>
      </c>
      <c r="J8" s="11"/>
      <c r="K8" s="21">
        <v>21361</v>
      </c>
      <c r="L8" s="21">
        <v>140000</v>
      </c>
      <c r="M8" s="11">
        <v>15360</v>
      </c>
      <c r="N8" s="21"/>
      <c r="O8" s="11"/>
      <c r="P8" s="21"/>
      <c r="Q8" s="21"/>
      <c r="R8" s="21"/>
    </row>
    <row r="9" spans="1:18" x14ac:dyDescent="0.25">
      <c r="A9" s="6">
        <v>4</v>
      </c>
      <c r="B9" s="131" t="s">
        <v>7</v>
      </c>
      <c r="C9" s="49">
        <v>42140</v>
      </c>
      <c r="D9" s="11">
        <v>38380</v>
      </c>
      <c r="E9" s="15"/>
      <c r="F9" s="18" t="s">
        <v>10</v>
      </c>
      <c r="G9" s="21">
        <v>24660</v>
      </c>
      <c r="H9" s="11">
        <f>I9-G9</f>
        <v>18666</v>
      </c>
      <c r="I9" s="24">
        <f t="shared" si="0"/>
        <v>43326</v>
      </c>
      <c r="J9" s="11">
        <v>8000</v>
      </c>
      <c r="K9" s="21">
        <v>32326</v>
      </c>
      <c r="L9" s="21">
        <v>3000</v>
      </c>
      <c r="M9" s="11"/>
      <c r="N9" s="21"/>
      <c r="O9" s="11"/>
      <c r="P9" s="21"/>
      <c r="Q9" s="21"/>
      <c r="R9" s="21"/>
    </row>
    <row r="10" spans="1:18" x14ac:dyDescent="0.25">
      <c r="A10" s="6">
        <v>5</v>
      </c>
      <c r="B10" s="108" t="s">
        <v>6</v>
      </c>
      <c r="C10" s="49">
        <v>233001</v>
      </c>
      <c r="D10" s="11">
        <v>159524</v>
      </c>
      <c r="E10" s="15"/>
      <c r="F10" s="18" t="s">
        <v>10</v>
      </c>
      <c r="G10" s="52">
        <v>62275</v>
      </c>
      <c r="H10" s="11">
        <f>D10-G10</f>
        <v>97249</v>
      </c>
      <c r="I10" s="24">
        <f>SUM(J10:R10)</f>
        <v>159524</v>
      </c>
      <c r="J10" s="11"/>
      <c r="K10" s="21">
        <v>6157</v>
      </c>
      <c r="L10" s="21">
        <v>115000</v>
      </c>
      <c r="M10" s="11">
        <v>38367</v>
      </c>
      <c r="N10" s="21"/>
      <c r="O10" s="11"/>
      <c r="P10" s="21"/>
      <c r="Q10" s="21"/>
      <c r="R10" s="21"/>
    </row>
    <row r="11" spans="1:18" x14ac:dyDescent="0.25">
      <c r="A11" s="6">
        <v>6</v>
      </c>
      <c r="B11" s="131" t="s">
        <v>9</v>
      </c>
      <c r="C11" s="49">
        <v>19757</v>
      </c>
      <c r="D11" s="11">
        <v>21747.599999999999</v>
      </c>
      <c r="E11" s="15"/>
      <c r="F11" s="18" t="s">
        <v>10</v>
      </c>
      <c r="G11" s="21">
        <v>15223.3</v>
      </c>
      <c r="H11" s="11">
        <f>D11-G11</f>
        <v>6524.2999999999993</v>
      </c>
      <c r="I11" s="24">
        <f t="shared" si="0"/>
        <v>7155</v>
      </c>
      <c r="J11" s="11"/>
      <c r="K11" s="21">
        <v>5000</v>
      </c>
      <c r="L11" s="21">
        <v>2155</v>
      </c>
      <c r="M11" s="11"/>
      <c r="N11" s="21"/>
      <c r="O11" s="11"/>
      <c r="P11" s="21"/>
      <c r="Q11" s="21"/>
      <c r="R11" s="21"/>
    </row>
    <row r="12" spans="1:18" x14ac:dyDescent="0.25">
      <c r="A12" s="113">
        <v>7</v>
      </c>
      <c r="B12" s="109" t="s">
        <v>66</v>
      </c>
      <c r="C12" s="114">
        <v>65726</v>
      </c>
      <c r="D12" s="115"/>
      <c r="E12" s="116"/>
      <c r="F12" s="117" t="s">
        <v>10</v>
      </c>
      <c r="G12" s="118">
        <v>15000</v>
      </c>
      <c r="H12" s="115">
        <f t="shared" ref="H12:H16" si="1">C12-G12</f>
        <v>50726</v>
      </c>
      <c r="I12" s="119">
        <f t="shared" si="0"/>
        <v>115726</v>
      </c>
      <c r="J12" s="115"/>
      <c r="K12" s="118"/>
      <c r="L12" s="118"/>
      <c r="M12" s="115"/>
      <c r="N12" s="121">
        <v>65726</v>
      </c>
      <c r="O12" s="115"/>
      <c r="P12" s="21"/>
      <c r="Q12" s="127">
        <v>50000</v>
      </c>
      <c r="R12" s="21"/>
    </row>
    <row r="13" spans="1:18" x14ac:dyDescent="0.25">
      <c r="A13" s="6">
        <v>8</v>
      </c>
      <c r="B13" s="108" t="s">
        <v>64</v>
      </c>
      <c r="C13" s="49">
        <v>37067</v>
      </c>
      <c r="D13" s="106">
        <v>33007</v>
      </c>
      <c r="E13" s="15" t="s">
        <v>114</v>
      </c>
      <c r="F13" s="18" t="s">
        <v>10</v>
      </c>
      <c r="G13" s="21">
        <v>8965</v>
      </c>
      <c r="H13" s="11">
        <f>D13-G13</f>
        <v>24042</v>
      </c>
      <c r="I13" s="24">
        <f t="shared" si="0"/>
        <v>33000</v>
      </c>
      <c r="J13" s="11"/>
      <c r="K13" s="21"/>
      <c r="L13" s="21">
        <v>20000</v>
      </c>
      <c r="M13" s="11">
        <v>13000</v>
      </c>
      <c r="N13" s="21"/>
      <c r="O13" s="11"/>
      <c r="P13" s="21"/>
      <c r="Q13" s="21"/>
      <c r="R13" s="21"/>
    </row>
    <row r="14" spans="1:18" x14ac:dyDescent="0.25">
      <c r="A14" s="6">
        <v>9</v>
      </c>
      <c r="B14" s="108" t="s">
        <v>79</v>
      </c>
      <c r="C14" s="49">
        <v>19544</v>
      </c>
      <c r="D14" s="11">
        <v>11300</v>
      </c>
      <c r="E14" s="15"/>
      <c r="F14" s="18"/>
      <c r="G14" s="21"/>
      <c r="H14" s="11">
        <f>D14-G14</f>
        <v>11300</v>
      </c>
      <c r="I14" s="24">
        <f t="shared" si="0"/>
        <v>11300</v>
      </c>
      <c r="J14" s="11"/>
      <c r="K14" s="21"/>
      <c r="L14" s="21">
        <v>11300</v>
      </c>
      <c r="M14" s="11"/>
      <c r="N14" s="21"/>
      <c r="O14" s="11"/>
      <c r="P14" s="21"/>
      <c r="Q14" s="21"/>
      <c r="R14" s="21"/>
    </row>
    <row r="15" spans="1:18" x14ac:dyDescent="0.25">
      <c r="A15" s="6">
        <v>10</v>
      </c>
      <c r="B15" s="51" t="s">
        <v>67</v>
      </c>
      <c r="C15" s="49">
        <v>10000</v>
      </c>
      <c r="D15" s="11"/>
      <c r="E15" s="15"/>
      <c r="F15" s="18"/>
      <c r="G15" s="21">
        <v>7000</v>
      </c>
      <c r="H15" s="11">
        <f t="shared" si="1"/>
        <v>3000</v>
      </c>
      <c r="I15" s="24">
        <f t="shared" si="0"/>
        <v>10000</v>
      </c>
      <c r="J15" s="11"/>
      <c r="K15" s="21"/>
      <c r="L15" s="21"/>
      <c r="M15" s="11">
        <v>10000</v>
      </c>
      <c r="N15" s="21"/>
      <c r="O15" s="11"/>
      <c r="P15" s="21"/>
      <c r="Q15" s="21"/>
      <c r="R15" s="21"/>
    </row>
    <row r="16" spans="1:18" x14ac:dyDescent="0.25">
      <c r="A16" s="6">
        <v>11</v>
      </c>
      <c r="B16" s="51" t="s">
        <v>68</v>
      </c>
      <c r="C16" s="49">
        <v>65000</v>
      </c>
      <c r="D16" s="11"/>
      <c r="E16" s="15"/>
      <c r="F16" s="18"/>
      <c r="G16" s="21"/>
      <c r="H16" s="11">
        <f t="shared" si="1"/>
        <v>65000</v>
      </c>
      <c r="I16" s="24">
        <f t="shared" si="0"/>
        <v>65000</v>
      </c>
      <c r="J16" s="11"/>
      <c r="K16" s="21"/>
      <c r="L16" s="21"/>
      <c r="M16" s="11"/>
      <c r="N16" s="112">
        <v>15000</v>
      </c>
      <c r="O16" s="11"/>
      <c r="P16" s="112">
        <v>50000</v>
      </c>
      <c r="Q16" s="21"/>
      <c r="R16" s="21"/>
    </row>
    <row r="17" spans="1:18" x14ac:dyDescent="0.25">
      <c r="A17" s="6">
        <v>12</v>
      </c>
      <c r="B17" s="51" t="s">
        <v>78</v>
      </c>
      <c r="C17" s="49">
        <v>28000</v>
      </c>
      <c r="D17" s="11"/>
      <c r="E17" s="15"/>
      <c r="F17" s="18"/>
      <c r="G17" s="21">
        <v>8500</v>
      </c>
      <c r="H17" s="11">
        <f>C17-G17</f>
        <v>19500</v>
      </c>
      <c r="I17" s="24">
        <v>28000</v>
      </c>
      <c r="J17" s="11"/>
      <c r="K17" s="21"/>
      <c r="L17" s="21">
        <v>15000</v>
      </c>
      <c r="M17" s="11">
        <v>13000</v>
      </c>
      <c r="N17" s="21"/>
      <c r="O17" s="11"/>
      <c r="P17" s="21"/>
      <c r="Q17" s="21"/>
      <c r="R17" s="21"/>
    </row>
    <row r="18" spans="1:18" x14ac:dyDescent="0.25">
      <c r="A18" s="6">
        <v>13</v>
      </c>
      <c r="B18" s="51" t="s">
        <v>69</v>
      </c>
      <c r="C18" s="107"/>
      <c r="D18" s="11"/>
      <c r="E18" s="15"/>
      <c r="F18" s="18"/>
      <c r="G18" s="21"/>
      <c r="H18" s="11">
        <f t="shared" ref="H18:H19" si="2">C18-G18</f>
        <v>0</v>
      </c>
      <c r="I18" s="24">
        <f t="shared" si="0"/>
        <v>0</v>
      </c>
      <c r="J18" s="11"/>
      <c r="K18" s="21"/>
      <c r="L18" s="21"/>
      <c r="M18" s="11"/>
      <c r="N18" s="21"/>
      <c r="O18" s="11"/>
      <c r="P18" s="21"/>
      <c r="Q18" s="21"/>
      <c r="R18" s="21"/>
    </row>
    <row r="19" spans="1:18" x14ac:dyDescent="0.25">
      <c r="A19" s="6">
        <v>14</v>
      </c>
      <c r="B19" s="51" t="s">
        <v>70</v>
      </c>
      <c r="C19" s="49">
        <v>33091</v>
      </c>
      <c r="D19" s="11"/>
      <c r="E19" s="15"/>
      <c r="F19" s="18"/>
      <c r="G19" s="21">
        <v>15984</v>
      </c>
      <c r="H19" s="11">
        <f t="shared" si="2"/>
        <v>17107</v>
      </c>
      <c r="I19" s="24">
        <f t="shared" si="0"/>
        <v>33091</v>
      </c>
      <c r="J19" s="11"/>
      <c r="K19" s="21"/>
      <c r="L19" s="21"/>
      <c r="M19" s="11"/>
      <c r="N19" s="21">
        <v>33091</v>
      </c>
      <c r="O19" s="11"/>
      <c r="P19" s="21"/>
      <c r="Q19" s="21"/>
      <c r="R19" s="21"/>
    </row>
    <row r="20" spans="1:18" x14ac:dyDescent="0.25">
      <c r="A20" s="6">
        <v>15</v>
      </c>
      <c r="B20" s="51" t="s">
        <v>71</v>
      </c>
      <c r="C20" s="49">
        <v>1662</v>
      </c>
      <c r="D20" s="11">
        <v>4000</v>
      </c>
      <c r="E20" s="15"/>
      <c r="F20" s="18"/>
      <c r="G20" s="21"/>
      <c r="H20" s="11">
        <v>4000</v>
      </c>
      <c r="I20" s="24">
        <f t="shared" si="0"/>
        <v>4000</v>
      </c>
      <c r="J20" s="11"/>
      <c r="K20" s="21"/>
      <c r="L20" s="21"/>
      <c r="M20" s="11">
        <v>4000</v>
      </c>
      <c r="N20" s="21"/>
      <c r="O20" s="11"/>
      <c r="P20" s="21"/>
      <c r="Q20" s="21"/>
      <c r="R20" s="21"/>
    </row>
    <row r="21" spans="1:18" x14ac:dyDescent="0.25">
      <c r="A21" s="6">
        <v>16</v>
      </c>
      <c r="B21" s="51" t="s">
        <v>72</v>
      </c>
      <c r="C21" s="49">
        <v>18000</v>
      </c>
      <c r="D21" s="11"/>
      <c r="E21" s="15"/>
      <c r="F21" s="18"/>
      <c r="G21" s="21">
        <v>5700</v>
      </c>
      <c r="H21" s="11">
        <f t="shared" ref="H21:H36" si="3">C21-G21</f>
        <v>12300</v>
      </c>
      <c r="I21" s="24">
        <f t="shared" si="0"/>
        <v>18000</v>
      </c>
      <c r="J21" s="11"/>
      <c r="K21" s="21"/>
      <c r="L21" s="21"/>
      <c r="M21" s="11">
        <v>18000</v>
      </c>
      <c r="N21" s="21"/>
      <c r="O21" s="11"/>
      <c r="P21" s="21"/>
      <c r="Q21" s="21"/>
      <c r="R21" s="21"/>
    </row>
    <row r="22" spans="1:18" x14ac:dyDescent="0.25">
      <c r="A22" s="6">
        <v>17</v>
      </c>
      <c r="B22" s="51" t="s">
        <v>73</v>
      </c>
      <c r="C22" s="49">
        <v>2500</v>
      </c>
      <c r="D22" s="11"/>
      <c r="E22" s="15"/>
      <c r="F22" s="18"/>
      <c r="G22" s="21"/>
      <c r="H22" s="11">
        <f t="shared" si="3"/>
        <v>2500</v>
      </c>
      <c r="I22" s="24">
        <f t="shared" si="0"/>
        <v>2500</v>
      </c>
      <c r="J22" s="11"/>
      <c r="K22" s="21"/>
      <c r="L22" s="21">
        <v>2500</v>
      </c>
      <c r="M22" s="11"/>
      <c r="N22" s="21"/>
      <c r="O22" s="11"/>
      <c r="P22" s="21"/>
      <c r="Q22" s="21"/>
      <c r="R22" s="21"/>
    </row>
    <row r="23" spans="1:18" x14ac:dyDescent="0.25">
      <c r="A23" s="6">
        <v>18</v>
      </c>
      <c r="B23" s="51" t="s">
        <v>74</v>
      </c>
      <c r="C23" s="49">
        <v>7298</v>
      </c>
      <c r="D23" s="11"/>
      <c r="E23" s="15"/>
      <c r="F23" s="18"/>
      <c r="G23" s="21">
        <v>6203</v>
      </c>
      <c r="H23" s="11">
        <f t="shared" si="3"/>
        <v>1095</v>
      </c>
      <c r="I23" s="24">
        <f t="shared" si="0"/>
        <v>7298</v>
      </c>
      <c r="J23" s="11"/>
      <c r="K23" s="21"/>
      <c r="L23" s="21"/>
      <c r="M23" s="11"/>
      <c r="N23" s="21">
        <v>7298</v>
      </c>
      <c r="O23" s="11"/>
      <c r="P23" s="21"/>
      <c r="Q23" s="21"/>
      <c r="R23" s="21"/>
    </row>
    <row r="24" spans="1:18" x14ac:dyDescent="0.25">
      <c r="A24" s="6">
        <v>19</v>
      </c>
      <c r="B24" s="110" t="s">
        <v>119</v>
      </c>
      <c r="C24" s="114">
        <v>10487</v>
      </c>
      <c r="D24" s="115"/>
      <c r="E24" s="116"/>
      <c r="F24" s="117"/>
      <c r="G24" s="118"/>
      <c r="H24" s="115">
        <v>0</v>
      </c>
      <c r="I24" s="119">
        <f t="shared" si="0"/>
        <v>0</v>
      </c>
      <c r="J24" s="11"/>
      <c r="K24" s="21"/>
      <c r="L24" s="21"/>
      <c r="M24" s="11"/>
      <c r="N24" s="21"/>
      <c r="O24" s="11"/>
      <c r="P24" s="21"/>
      <c r="Q24" s="21"/>
      <c r="R24" s="21"/>
    </row>
    <row r="25" spans="1:18" x14ac:dyDescent="0.25">
      <c r="A25" s="6">
        <v>20</v>
      </c>
      <c r="B25" s="51" t="s">
        <v>77</v>
      </c>
      <c r="C25" s="102">
        <v>15362</v>
      </c>
      <c r="D25" s="11"/>
      <c r="E25" s="15"/>
      <c r="F25" s="18"/>
      <c r="G25" s="21">
        <v>13466</v>
      </c>
      <c r="H25" s="11">
        <f t="shared" si="3"/>
        <v>1896</v>
      </c>
      <c r="I25" s="24">
        <f t="shared" si="0"/>
        <v>15362</v>
      </c>
      <c r="J25" s="11"/>
      <c r="K25" s="21"/>
      <c r="L25" s="21"/>
      <c r="M25" s="11">
        <v>3000</v>
      </c>
      <c r="N25" s="21">
        <v>12362</v>
      </c>
      <c r="O25" s="11"/>
      <c r="P25" s="21"/>
      <c r="Q25" s="21"/>
      <c r="R25" s="21"/>
    </row>
    <row r="26" spans="1:18" x14ac:dyDescent="0.25">
      <c r="A26" s="6">
        <v>21</v>
      </c>
      <c r="B26" s="108" t="s">
        <v>76</v>
      </c>
      <c r="C26" s="102">
        <v>16000</v>
      </c>
      <c r="D26" s="11">
        <v>16166</v>
      </c>
      <c r="E26" s="15"/>
      <c r="F26" s="18"/>
      <c r="G26" s="21">
        <v>14000</v>
      </c>
      <c r="H26" s="11">
        <f t="shared" si="3"/>
        <v>2000</v>
      </c>
      <c r="I26" s="24">
        <f t="shared" si="0"/>
        <v>16631</v>
      </c>
      <c r="J26" s="11"/>
      <c r="K26" s="21">
        <v>631</v>
      </c>
      <c r="L26" s="21">
        <v>12000</v>
      </c>
      <c r="M26" s="11">
        <v>4000</v>
      </c>
      <c r="N26" s="21"/>
      <c r="O26" s="11"/>
      <c r="P26" s="21"/>
      <c r="Q26" s="21"/>
      <c r="R26" s="21"/>
    </row>
    <row r="27" spans="1:18" x14ac:dyDescent="0.25">
      <c r="A27" s="6">
        <v>22</v>
      </c>
      <c r="B27" s="154" t="s">
        <v>97</v>
      </c>
      <c r="C27" s="49">
        <v>10200</v>
      </c>
      <c r="D27" s="11"/>
      <c r="E27" s="15"/>
      <c r="F27" s="18"/>
      <c r="G27" s="21">
        <v>8200</v>
      </c>
      <c r="H27" s="11">
        <f t="shared" si="3"/>
        <v>2000</v>
      </c>
      <c r="I27" s="24">
        <f t="shared" si="0"/>
        <v>10200</v>
      </c>
      <c r="J27" s="11"/>
      <c r="K27" s="21">
        <v>10200</v>
      </c>
      <c r="L27" s="21"/>
      <c r="M27" s="11"/>
      <c r="N27" s="21"/>
      <c r="O27" s="11"/>
      <c r="P27" s="21"/>
      <c r="Q27" s="21"/>
      <c r="R27" s="21"/>
    </row>
    <row r="28" spans="1:18" x14ac:dyDescent="0.25">
      <c r="A28" s="6">
        <v>23</v>
      </c>
      <c r="B28" s="8" t="s">
        <v>107</v>
      </c>
      <c r="C28" s="49">
        <v>20000</v>
      </c>
      <c r="D28" s="11"/>
      <c r="E28" s="15"/>
      <c r="F28" s="18"/>
      <c r="G28" s="21">
        <v>14000</v>
      </c>
      <c r="H28" s="11">
        <f t="shared" si="3"/>
        <v>6000</v>
      </c>
      <c r="I28" s="24">
        <f t="shared" si="0"/>
        <v>20000</v>
      </c>
      <c r="J28" s="11"/>
      <c r="K28" s="21"/>
      <c r="L28" s="21"/>
      <c r="M28" s="11">
        <v>10000</v>
      </c>
      <c r="N28" s="21">
        <v>10000</v>
      </c>
      <c r="O28" s="11"/>
      <c r="P28" s="21"/>
      <c r="Q28" s="21"/>
      <c r="R28" s="21"/>
    </row>
    <row r="29" spans="1:18" x14ac:dyDescent="0.25">
      <c r="A29" s="6">
        <v>24</v>
      </c>
      <c r="B29" s="8" t="s">
        <v>108</v>
      </c>
      <c r="C29" s="107"/>
      <c r="D29" s="11"/>
      <c r="E29" s="15"/>
      <c r="F29" s="18"/>
      <c r="G29" s="21"/>
      <c r="H29" s="11">
        <f t="shared" si="3"/>
        <v>0</v>
      </c>
      <c r="I29" s="24">
        <f t="shared" ref="I29" si="4">SUM(J29:R29)</f>
        <v>0</v>
      </c>
      <c r="J29" s="11"/>
      <c r="K29" s="21"/>
      <c r="L29" s="21"/>
      <c r="M29" s="128"/>
      <c r="N29" s="127"/>
      <c r="O29" s="128"/>
      <c r="P29" s="21"/>
      <c r="Q29" s="21"/>
      <c r="R29" s="21"/>
    </row>
    <row r="30" spans="1:18" x14ac:dyDescent="0.25">
      <c r="A30" s="6">
        <v>25</v>
      </c>
      <c r="B30" s="8" t="s">
        <v>109</v>
      </c>
      <c r="C30" s="49">
        <v>12500</v>
      </c>
      <c r="D30" s="11"/>
      <c r="E30" s="15"/>
      <c r="F30" s="18"/>
      <c r="G30" s="21"/>
      <c r="H30" s="11">
        <f t="shared" si="3"/>
        <v>12500</v>
      </c>
      <c r="I30" s="24">
        <f>SUM(J30:R30)</f>
        <v>12500</v>
      </c>
      <c r="J30" s="11"/>
      <c r="K30" s="21"/>
      <c r="L30" s="21"/>
      <c r="M30" s="11">
        <v>12500</v>
      </c>
      <c r="N30" s="21"/>
      <c r="O30" s="11"/>
      <c r="P30" s="21"/>
      <c r="Q30" s="21"/>
      <c r="R30" s="21"/>
    </row>
    <row r="31" spans="1:18" x14ac:dyDescent="0.25">
      <c r="A31" s="6">
        <v>26</v>
      </c>
      <c r="B31" s="8" t="s">
        <v>110</v>
      </c>
      <c r="C31" s="49">
        <v>20000</v>
      </c>
      <c r="D31" s="11"/>
      <c r="E31" s="15"/>
      <c r="F31" s="18"/>
      <c r="G31" s="21">
        <v>16000</v>
      </c>
      <c r="H31" s="11">
        <f t="shared" si="3"/>
        <v>4000</v>
      </c>
      <c r="I31" s="24">
        <f t="shared" ref="I31:I35" si="5">SUM(J31:R31)</f>
        <v>20000</v>
      </c>
      <c r="J31" s="11"/>
      <c r="K31" s="21"/>
      <c r="L31" s="21"/>
      <c r="M31" s="11"/>
      <c r="N31" s="112">
        <v>10000</v>
      </c>
      <c r="O31" s="129">
        <v>10000</v>
      </c>
      <c r="P31" s="21"/>
      <c r="Q31" s="21"/>
      <c r="R31" s="21"/>
    </row>
    <row r="32" spans="1:18" x14ac:dyDescent="0.25">
      <c r="A32" s="6">
        <v>27</v>
      </c>
      <c r="B32" s="8" t="s">
        <v>111</v>
      </c>
      <c r="C32" s="49">
        <v>8000</v>
      </c>
      <c r="D32" s="11"/>
      <c r="E32" s="15"/>
      <c r="F32" s="18"/>
      <c r="G32" s="21">
        <v>5600</v>
      </c>
      <c r="H32" s="11">
        <f t="shared" si="3"/>
        <v>2400</v>
      </c>
      <c r="I32" s="24">
        <f t="shared" si="5"/>
        <v>8000</v>
      </c>
      <c r="J32" s="11"/>
      <c r="K32" s="21"/>
      <c r="L32" s="21">
        <v>8000</v>
      </c>
      <c r="M32" s="11"/>
      <c r="N32" s="21"/>
      <c r="O32" s="11"/>
      <c r="P32" s="21"/>
      <c r="Q32" s="21"/>
      <c r="R32" s="21"/>
    </row>
    <row r="33" spans="1:19" x14ac:dyDescent="0.25">
      <c r="A33" s="6">
        <v>28</v>
      </c>
      <c r="B33" s="8" t="s">
        <v>112</v>
      </c>
      <c r="C33" s="107"/>
      <c r="D33" s="11"/>
      <c r="E33" s="15"/>
      <c r="F33" s="18"/>
      <c r="G33" s="21"/>
      <c r="H33" s="11">
        <f t="shared" si="3"/>
        <v>0</v>
      </c>
      <c r="I33" s="24">
        <f t="shared" si="5"/>
        <v>0</v>
      </c>
      <c r="J33" s="11"/>
      <c r="K33" s="21"/>
      <c r="L33" s="21"/>
      <c r="M33" s="11"/>
      <c r="N33" s="21"/>
      <c r="O33" s="11"/>
      <c r="P33" s="21"/>
      <c r="Q33" s="21"/>
      <c r="R33" s="21"/>
    </row>
    <row r="34" spans="1:19" x14ac:dyDescent="0.25">
      <c r="A34" s="6">
        <v>29</v>
      </c>
      <c r="B34" s="8" t="s">
        <v>113</v>
      </c>
      <c r="C34" s="107"/>
      <c r="D34" s="11"/>
      <c r="E34" s="15"/>
      <c r="F34" s="18"/>
      <c r="G34" s="21"/>
      <c r="H34" s="11">
        <f t="shared" si="3"/>
        <v>0</v>
      </c>
      <c r="I34" s="24">
        <f t="shared" si="5"/>
        <v>0</v>
      </c>
      <c r="J34" s="11"/>
      <c r="K34" s="21"/>
      <c r="L34" s="21"/>
      <c r="M34" s="11"/>
      <c r="N34" s="21"/>
      <c r="O34" s="11"/>
      <c r="P34" s="21"/>
      <c r="Q34" s="21"/>
      <c r="R34" s="21"/>
    </row>
    <row r="35" spans="1:19" x14ac:dyDescent="0.25">
      <c r="A35" s="6">
        <v>30</v>
      </c>
      <c r="B35" s="8" t="s">
        <v>115</v>
      </c>
      <c r="C35" s="49">
        <v>25000</v>
      </c>
      <c r="D35" s="11"/>
      <c r="E35" s="15"/>
      <c r="F35" s="18"/>
      <c r="G35" s="21"/>
      <c r="H35" s="11">
        <f t="shared" si="3"/>
        <v>25000</v>
      </c>
      <c r="I35" s="24">
        <f t="shared" si="5"/>
        <v>25000</v>
      </c>
      <c r="J35" s="11"/>
      <c r="K35" s="21"/>
      <c r="L35" s="21"/>
      <c r="M35" s="11">
        <v>15000</v>
      </c>
      <c r="N35" s="21">
        <v>10000</v>
      </c>
      <c r="O35" s="11"/>
      <c r="P35" s="21"/>
      <c r="Q35" s="21"/>
      <c r="R35" s="21"/>
    </row>
    <row r="36" spans="1:19" x14ac:dyDescent="0.25">
      <c r="A36" s="6">
        <v>31</v>
      </c>
      <c r="B36" s="8" t="s">
        <v>116</v>
      </c>
      <c r="C36" s="107"/>
      <c r="D36" s="11"/>
      <c r="E36" s="15"/>
      <c r="F36" s="18"/>
      <c r="G36" s="21"/>
      <c r="H36" s="11">
        <f t="shared" si="3"/>
        <v>0</v>
      </c>
      <c r="I36" s="24">
        <f>SUM(J36:R36)</f>
        <v>100000</v>
      </c>
      <c r="J36" s="11"/>
      <c r="K36" s="21"/>
      <c r="L36" s="21"/>
      <c r="M36" s="11"/>
      <c r="N36" s="21"/>
      <c r="O36" s="11"/>
      <c r="P36" s="21"/>
      <c r="Q36" s="127"/>
      <c r="R36" s="127">
        <v>100000</v>
      </c>
    </row>
    <row r="37" spans="1:19" x14ac:dyDescent="0.25">
      <c r="A37" s="6">
        <v>32</v>
      </c>
      <c r="B37" s="8" t="s">
        <v>117</v>
      </c>
      <c r="C37" s="107"/>
      <c r="D37" s="11"/>
      <c r="E37" s="15"/>
      <c r="F37" s="18"/>
      <c r="G37" s="21"/>
      <c r="H37" s="11"/>
      <c r="I37" s="24">
        <f t="shared" ref="I37:I41" si="6">SUM(J37:R37)</f>
        <v>0</v>
      </c>
      <c r="J37" s="11"/>
      <c r="K37" s="21"/>
      <c r="L37" s="21"/>
      <c r="M37" s="128"/>
      <c r="N37" s="127"/>
      <c r="O37" s="128"/>
      <c r="P37" s="127"/>
      <c r="Q37" s="127"/>
      <c r="R37" s="127"/>
    </row>
    <row r="38" spans="1:19" x14ac:dyDescent="0.25">
      <c r="A38" s="6">
        <v>33</v>
      </c>
      <c r="B38" s="8"/>
      <c r="C38" s="49"/>
      <c r="D38" s="11"/>
      <c r="E38" s="15"/>
      <c r="F38" s="18"/>
      <c r="G38" s="21"/>
      <c r="H38" s="11"/>
      <c r="I38" s="24">
        <f t="shared" si="6"/>
        <v>0</v>
      </c>
      <c r="J38" s="11"/>
      <c r="K38" s="21"/>
      <c r="L38" s="21"/>
      <c r="M38" s="11"/>
      <c r="N38" s="21"/>
      <c r="O38" s="11"/>
      <c r="P38" s="21"/>
      <c r="Q38" s="21"/>
      <c r="R38" s="21"/>
    </row>
    <row r="39" spans="1:19" x14ac:dyDescent="0.25">
      <c r="A39" s="6">
        <v>34</v>
      </c>
      <c r="B39" s="8" t="s">
        <v>118</v>
      </c>
      <c r="C39" s="49"/>
      <c r="D39" s="11"/>
      <c r="E39" s="15"/>
      <c r="F39" s="18"/>
      <c r="G39" s="21"/>
      <c r="H39" s="11"/>
      <c r="I39" s="24">
        <f t="shared" si="6"/>
        <v>30000</v>
      </c>
      <c r="J39" s="11"/>
      <c r="K39" s="21"/>
      <c r="L39" s="21"/>
      <c r="M39" s="11">
        <v>5000</v>
      </c>
      <c r="N39" s="21">
        <v>5000</v>
      </c>
      <c r="O39" s="11">
        <v>5000</v>
      </c>
      <c r="P39" s="21">
        <v>5000</v>
      </c>
      <c r="Q39" s="94">
        <v>5000</v>
      </c>
      <c r="R39" s="21">
        <v>5000</v>
      </c>
    </row>
    <row r="40" spans="1:19" x14ac:dyDescent="0.25">
      <c r="A40" s="6">
        <v>35</v>
      </c>
      <c r="B40" s="8" t="s">
        <v>121</v>
      </c>
      <c r="C40" s="49"/>
      <c r="D40" s="11"/>
      <c r="E40" s="15"/>
      <c r="F40" s="18"/>
      <c r="G40" s="21"/>
      <c r="H40" s="11"/>
      <c r="I40" s="24">
        <f t="shared" si="6"/>
        <v>0</v>
      </c>
      <c r="J40" s="11"/>
      <c r="K40" s="21"/>
      <c r="L40" s="21"/>
      <c r="M40" s="11"/>
      <c r="N40" s="127"/>
      <c r="O40" s="128"/>
      <c r="P40" s="21"/>
      <c r="Q40" s="21"/>
      <c r="R40" s="21"/>
    </row>
    <row r="41" spans="1:19" x14ac:dyDescent="0.25">
      <c r="A41" s="6">
        <v>36</v>
      </c>
      <c r="B41" s="8" t="s">
        <v>122</v>
      </c>
      <c r="C41" s="49"/>
      <c r="D41" s="11"/>
      <c r="E41" s="15"/>
      <c r="F41" s="18"/>
      <c r="G41" s="21"/>
      <c r="H41" s="11"/>
      <c r="I41" s="24">
        <f t="shared" si="6"/>
        <v>16440</v>
      </c>
      <c r="J41" s="11"/>
      <c r="K41" s="21"/>
      <c r="L41" s="21"/>
      <c r="M41" s="128">
        <f>'Údržba 25let'!I58*1000</f>
        <v>750</v>
      </c>
      <c r="N41" s="128">
        <f>'Údržba 25let'!J58*1000</f>
        <v>5750</v>
      </c>
      <c r="O41" s="128">
        <f>'Údržba 25let'!K58*1000</f>
        <v>750</v>
      </c>
      <c r="P41" s="128">
        <f>'Údržba 25let'!L58*1000</f>
        <v>1400</v>
      </c>
      <c r="Q41" s="128">
        <f>'Údržba 25let'!M58*1000</f>
        <v>2350</v>
      </c>
      <c r="R41" s="128">
        <f>'Údržba 25let'!N58*1000</f>
        <v>5440</v>
      </c>
    </row>
    <row r="42" spans="1:19" ht="15.75" thickBot="1" x14ac:dyDescent="0.3">
      <c r="A42" s="7"/>
      <c r="B42" s="9"/>
      <c r="C42" s="50"/>
      <c r="D42" s="12"/>
      <c r="E42" s="16"/>
      <c r="F42" s="19"/>
      <c r="G42" s="22"/>
      <c r="H42" s="12"/>
      <c r="I42" s="25"/>
      <c r="J42" s="12"/>
      <c r="K42" s="22"/>
      <c r="L42" s="22"/>
      <c r="M42" s="12"/>
      <c r="N42" s="111"/>
      <c r="O42" s="12"/>
      <c r="P42" s="22"/>
      <c r="Q42" s="22"/>
      <c r="R42" s="111"/>
    </row>
    <row r="43" spans="1:19" ht="15.75" thickBot="1" x14ac:dyDescent="0.3">
      <c r="A43" s="138" t="s">
        <v>14</v>
      </c>
      <c r="B43" s="139"/>
      <c r="C43" s="23">
        <f>SUM(C6:C42)</f>
        <v>1048102.3</v>
      </c>
      <c r="D43" s="23">
        <f>SUM(D6:D42)</f>
        <v>460845.6</v>
      </c>
      <c r="E43" s="23"/>
      <c r="F43" s="23"/>
      <c r="G43" s="23">
        <f>SUM(G6:G42)</f>
        <v>461471.3</v>
      </c>
      <c r="H43" s="23">
        <f>SUM(H6:H42)</f>
        <v>509830.3</v>
      </c>
      <c r="I43" s="23"/>
      <c r="J43" s="23">
        <f>SUM(J6:J42)</f>
        <v>50700</v>
      </c>
      <c r="K43" s="23">
        <f>SUM(K6:K42)</f>
        <v>76975</v>
      </c>
      <c r="L43" s="23">
        <f>SUM(L6:L42)</f>
        <v>328955</v>
      </c>
      <c r="M43" s="28">
        <f>SUM(M6:M42)</f>
        <v>191977</v>
      </c>
      <c r="N43" s="23">
        <f>SUM(N6:N42)-N12</f>
        <v>168501</v>
      </c>
      <c r="O43" s="13">
        <f>SUM(O6:O42)</f>
        <v>45750</v>
      </c>
      <c r="P43" s="23">
        <f>SUM(P6:P42)</f>
        <v>56400</v>
      </c>
      <c r="Q43" s="23">
        <f>SUM(Q6:Q42)</f>
        <v>57350</v>
      </c>
      <c r="R43" s="28">
        <f>SUM(R6:R42)</f>
        <v>110440</v>
      </c>
    </row>
    <row r="44" spans="1:19" x14ac:dyDescent="0.25">
      <c r="B44" t="s">
        <v>100</v>
      </c>
      <c r="K44" s="56">
        <v>-165102</v>
      </c>
      <c r="L44" s="56">
        <v>-165000</v>
      </c>
      <c r="M44" s="56">
        <v>-165000</v>
      </c>
      <c r="N44" s="56">
        <v>-165000</v>
      </c>
      <c r="O44" s="56">
        <v>-165000</v>
      </c>
      <c r="P44" s="56">
        <v>-165000</v>
      </c>
      <c r="Q44" s="56">
        <v>-165000</v>
      </c>
      <c r="R44" s="56">
        <v>-165000</v>
      </c>
      <c r="S44" s="56"/>
    </row>
    <row r="45" spans="1:19" x14ac:dyDescent="0.25">
      <c r="B45" t="s">
        <v>98</v>
      </c>
      <c r="K45" s="56">
        <v>223000</v>
      </c>
      <c r="L45" s="56">
        <v>213000</v>
      </c>
      <c r="M45" s="56">
        <v>213000</v>
      </c>
      <c r="N45" s="56">
        <v>213000</v>
      </c>
      <c r="O45" s="56">
        <v>213000</v>
      </c>
      <c r="P45" s="56">
        <v>213000</v>
      </c>
      <c r="Q45" s="56">
        <v>213000</v>
      </c>
      <c r="R45" s="56">
        <v>213000</v>
      </c>
      <c r="S45" s="55"/>
    </row>
    <row r="46" spans="1:19" x14ac:dyDescent="0.25">
      <c r="B46" t="s">
        <v>99</v>
      </c>
      <c r="K46" s="56">
        <v>123873</v>
      </c>
      <c r="L46" s="74">
        <f>K51</f>
        <v>207656</v>
      </c>
      <c r="M46" s="74">
        <f t="shared" ref="M46:R46" si="7">L51</f>
        <v>72997</v>
      </c>
      <c r="N46" s="74">
        <f t="shared" si="7"/>
        <v>-2074</v>
      </c>
      <c r="O46" s="74">
        <f t="shared" si="7"/>
        <v>-50388</v>
      </c>
      <c r="P46" s="74">
        <f t="shared" si="7"/>
        <v>-139</v>
      </c>
      <c r="Q46" s="74">
        <f t="shared" si="7"/>
        <v>-8539</v>
      </c>
      <c r="R46" s="74">
        <f t="shared" si="7"/>
        <v>12111</v>
      </c>
      <c r="S46" s="55"/>
    </row>
    <row r="47" spans="1:19" x14ac:dyDescent="0.25">
      <c r="B47" t="s">
        <v>120</v>
      </c>
      <c r="K47" s="56"/>
      <c r="L47" s="56"/>
      <c r="M47" s="56"/>
      <c r="N47" s="56"/>
      <c r="O47" s="56">
        <v>15000</v>
      </c>
      <c r="P47" s="56"/>
      <c r="Q47" s="56">
        <v>30000</v>
      </c>
      <c r="R47" s="56"/>
      <c r="S47" s="55"/>
    </row>
    <row r="48" spans="1:19" x14ac:dyDescent="0.25">
      <c r="B48" t="s">
        <v>101</v>
      </c>
      <c r="K48" s="56">
        <f>SUM(K44:K47)</f>
        <v>181771</v>
      </c>
      <c r="L48" s="56">
        <f>SUM(L44:L47)</f>
        <v>255656</v>
      </c>
      <c r="M48" s="56">
        <f t="shared" ref="M48:R48" si="8">SUM(M44:M47)</f>
        <v>120997</v>
      </c>
      <c r="N48" s="56">
        <f t="shared" si="8"/>
        <v>45926</v>
      </c>
      <c r="O48" s="56">
        <f t="shared" si="8"/>
        <v>12612</v>
      </c>
      <c r="P48" s="56">
        <f t="shared" si="8"/>
        <v>47861</v>
      </c>
      <c r="Q48" s="56">
        <f t="shared" si="8"/>
        <v>69461</v>
      </c>
      <c r="R48" s="56">
        <f t="shared" si="8"/>
        <v>60111</v>
      </c>
      <c r="S48" s="55"/>
    </row>
    <row r="50" spans="1:18" s="35" customFormat="1" x14ac:dyDescent="0.25">
      <c r="B50" s="35" t="s">
        <v>102</v>
      </c>
      <c r="E50" s="3"/>
      <c r="F50" s="3"/>
      <c r="K50" s="57">
        <f>K48-K43</f>
        <v>104796</v>
      </c>
      <c r="L50" s="57">
        <f t="shared" ref="L50:R50" si="9">L48-L43</f>
        <v>-73299</v>
      </c>
      <c r="M50" s="57">
        <f t="shared" si="9"/>
        <v>-70980</v>
      </c>
      <c r="N50" s="57">
        <f t="shared" si="9"/>
        <v>-122575</v>
      </c>
      <c r="O50" s="57">
        <f t="shared" si="9"/>
        <v>-33138</v>
      </c>
      <c r="P50" s="57">
        <f t="shared" si="9"/>
        <v>-8539</v>
      </c>
      <c r="Q50" s="57">
        <f t="shared" si="9"/>
        <v>12111</v>
      </c>
      <c r="R50" s="57">
        <f t="shared" si="9"/>
        <v>-50329</v>
      </c>
    </row>
    <row r="51" spans="1:18" ht="16.5" thickBot="1" x14ac:dyDescent="0.3">
      <c r="B51" s="58" t="s">
        <v>104</v>
      </c>
      <c r="C51" s="59"/>
      <c r="D51" s="59"/>
      <c r="E51" s="60"/>
      <c r="F51" s="60"/>
      <c r="G51" s="59"/>
      <c r="H51" s="59"/>
      <c r="I51" s="59"/>
      <c r="J51" s="59"/>
      <c r="K51" s="72">
        <f>K50+(K52)</f>
        <v>207656</v>
      </c>
      <c r="L51" s="72">
        <f t="shared" ref="L51:R51" si="10">L50+(L52)</f>
        <v>72997</v>
      </c>
      <c r="M51" s="72">
        <f t="shared" si="10"/>
        <v>-2074</v>
      </c>
      <c r="N51" s="72">
        <f t="shared" si="10"/>
        <v>-50388</v>
      </c>
      <c r="O51" s="72">
        <f t="shared" si="10"/>
        <v>-139</v>
      </c>
      <c r="P51" s="72">
        <f t="shared" si="10"/>
        <v>-8539</v>
      </c>
      <c r="Q51" s="72">
        <f t="shared" si="10"/>
        <v>12111</v>
      </c>
      <c r="R51" s="72">
        <f t="shared" si="10"/>
        <v>-50329</v>
      </c>
    </row>
    <row r="52" spans="1:18" ht="15.75" thickBot="1" x14ac:dyDescent="0.3">
      <c r="A52" s="80"/>
      <c r="B52" s="81" t="s">
        <v>103</v>
      </c>
      <c r="C52" s="82"/>
      <c r="D52" s="83"/>
      <c r="E52" s="84"/>
      <c r="F52" s="84"/>
      <c r="G52" s="83"/>
      <c r="H52" s="83"/>
      <c r="I52" s="83"/>
      <c r="J52" s="85"/>
      <c r="K52" s="92">
        <f t="shared" ref="K52:L52" si="11">SUM(K53:K90)</f>
        <v>102860</v>
      </c>
      <c r="L52" s="86">
        <f t="shared" si="11"/>
        <v>146296</v>
      </c>
      <c r="M52" s="100">
        <f>SUM(M53:M90)</f>
        <v>68906</v>
      </c>
      <c r="N52" s="86">
        <f>SUM(N53:N90)-N59</f>
        <v>72187</v>
      </c>
      <c r="O52" s="100">
        <f t="shared" ref="O52:R52" si="12">SUM(O53:O74)</f>
        <v>32999</v>
      </c>
      <c r="P52" s="86">
        <f t="shared" si="12"/>
        <v>0</v>
      </c>
      <c r="Q52" s="100">
        <f t="shared" si="12"/>
        <v>0</v>
      </c>
      <c r="R52" s="86">
        <f t="shared" si="12"/>
        <v>0</v>
      </c>
    </row>
    <row r="53" spans="1:18" x14ac:dyDescent="0.25">
      <c r="A53" s="87">
        <v>1</v>
      </c>
      <c r="B53" s="53" t="s">
        <v>105</v>
      </c>
      <c r="C53" s="69"/>
      <c r="D53" s="64"/>
      <c r="E53" s="65"/>
      <c r="F53" s="65"/>
      <c r="G53" s="64"/>
      <c r="H53" s="64"/>
      <c r="I53" s="88">
        <f t="shared" ref="I53:I84" si="13">SUM(K53:R53)</f>
        <v>0</v>
      </c>
      <c r="J53" s="89">
        <f>G6-I53</f>
        <v>0</v>
      </c>
      <c r="K53" s="93"/>
      <c r="L53" s="20"/>
      <c r="M53" s="90"/>
      <c r="N53" s="20"/>
      <c r="O53" s="90"/>
      <c r="P53" s="20"/>
      <c r="Q53" s="90"/>
      <c r="R53" s="20"/>
    </row>
    <row r="54" spans="1:18" x14ac:dyDescent="0.25">
      <c r="A54" s="6">
        <v>2</v>
      </c>
      <c r="B54" s="51" t="s">
        <v>106</v>
      </c>
      <c r="C54" s="70"/>
      <c r="D54" s="61"/>
      <c r="E54" s="62"/>
      <c r="F54" s="62"/>
      <c r="G54" s="61"/>
      <c r="H54" s="61"/>
      <c r="I54" s="63">
        <f>SUM(K54:R54)</f>
        <v>67999</v>
      </c>
      <c r="J54" s="73">
        <f>G7-I54</f>
        <v>0</v>
      </c>
      <c r="K54" s="94"/>
      <c r="L54" s="21"/>
      <c r="M54" s="11"/>
      <c r="N54" s="11">
        <v>35000</v>
      </c>
      <c r="O54" s="11">
        <v>32999</v>
      </c>
      <c r="P54" s="21"/>
      <c r="Q54" s="11"/>
      <c r="R54" s="21"/>
    </row>
    <row r="55" spans="1:18" x14ac:dyDescent="0.25">
      <c r="A55" s="6">
        <v>3</v>
      </c>
      <c r="B55" s="51" t="s">
        <v>8</v>
      </c>
      <c r="C55" s="70"/>
      <c r="D55" s="61"/>
      <c r="E55" s="62"/>
      <c r="F55" s="62"/>
      <c r="G55" s="61"/>
      <c r="H55" s="61"/>
      <c r="I55" s="63">
        <f t="shared" si="13"/>
        <v>152696</v>
      </c>
      <c r="J55" s="73">
        <f>G8-I55</f>
        <v>0</v>
      </c>
      <c r="K55" s="94">
        <v>60000</v>
      </c>
      <c r="L55" s="21">
        <v>92696</v>
      </c>
      <c r="M55" s="11"/>
      <c r="N55" s="21"/>
      <c r="O55" s="11"/>
      <c r="P55" s="21"/>
      <c r="Q55" s="11"/>
      <c r="R55" s="21"/>
    </row>
    <row r="56" spans="1:18" x14ac:dyDescent="0.25">
      <c r="A56" s="6">
        <v>4</v>
      </c>
      <c r="B56" s="51" t="s">
        <v>7</v>
      </c>
      <c r="C56" s="70"/>
      <c r="D56" s="61"/>
      <c r="E56" s="62"/>
      <c r="F56" s="62"/>
      <c r="G56" s="61"/>
      <c r="H56" s="61"/>
      <c r="I56" s="63">
        <f t="shared" si="13"/>
        <v>24660</v>
      </c>
      <c r="J56" s="73">
        <f>G9-I56</f>
        <v>0</v>
      </c>
      <c r="K56" s="94">
        <v>24660</v>
      </c>
      <c r="L56" s="21"/>
      <c r="M56" s="11"/>
      <c r="N56" s="21"/>
      <c r="O56" s="11"/>
      <c r="P56" s="21"/>
      <c r="Q56" s="11"/>
      <c r="R56" s="21"/>
    </row>
    <row r="57" spans="1:18" x14ac:dyDescent="0.25">
      <c r="A57" s="6">
        <v>5</v>
      </c>
      <c r="B57" s="51" t="s">
        <v>6</v>
      </c>
      <c r="C57" s="70"/>
      <c r="D57" s="61"/>
      <c r="E57" s="62"/>
      <c r="F57" s="62"/>
      <c r="G57" s="61"/>
      <c r="H57" s="61"/>
      <c r="I57" s="63">
        <f t="shared" si="13"/>
        <v>62275</v>
      </c>
      <c r="J57" s="73">
        <f>G10-I57</f>
        <v>0</v>
      </c>
      <c r="K57" s="94">
        <v>10000</v>
      </c>
      <c r="L57" s="21">
        <v>30000</v>
      </c>
      <c r="M57" s="11">
        <v>22275</v>
      </c>
      <c r="N57" s="21"/>
      <c r="O57" s="11"/>
      <c r="P57" s="21"/>
      <c r="Q57" s="11"/>
      <c r="R57" s="21"/>
    </row>
    <row r="58" spans="1:18" x14ac:dyDescent="0.25">
      <c r="A58" s="6">
        <v>6</v>
      </c>
      <c r="B58" s="51" t="s">
        <v>9</v>
      </c>
      <c r="C58" s="70"/>
      <c r="D58" s="61"/>
      <c r="E58" s="62"/>
      <c r="F58" s="62"/>
      <c r="G58" s="61"/>
      <c r="H58" s="61"/>
      <c r="I58" s="63">
        <f t="shared" si="13"/>
        <v>0</v>
      </c>
      <c r="J58" s="73"/>
      <c r="K58" s="94"/>
      <c r="L58" s="21"/>
      <c r="M58" s="11"/>
      <c r="N58" s="21"/>
      <c r="O58" s="11"/>
      <c r="P58" s="21"/>
      <c r="Q58" s="11"/>
      <c r="R58" s="21"/>
    </row>
    <row r="59" spans="1:18" x14ac:dyDescent="0.25">
      <c r="A59" s="113">
        <v>7</v>
      </c>
      <c r="B59" s="110" t="s">
        <v>66</v>
      </c>
      <c r="C59" s="122"/>
      <c r="D59" s="123"/>
      <c r="E59" s="124"/>
      <c r="F59" s="124"/>
      <c r="G59" s="123"/>
      <c r="H59" s="123"/>
      <c r="I59" s="125">
        <f t="shared" si="13"/>
        <v>15000</v>
      </c>
      <c r="J59" s="126">
        <f t="shared" ref="J59:J74" si="14">G12-I59</f>
        <v>0</v>
      </c>
      <c r="K59" s="120"/>
      <c r="L59" s="118"/>
      <c r="M59" s="115"/>
      <c r="N59" s="118">
        <v>15000</v>
      </c>
      <c r="O59" s="11"/>
      <c r="P59" s="21"/>
      <c r="Q59" s="11"/>
      <c r="R59" s="21"/>
    </row>
    <row r="60" spans="1:18" x14ac:dyDescent="0.25">
      <c r="A60" s="6">
        <v>8</v>
      </c>
      <c r="B60" s="51" t="s">
        <v>64</v>
      </c>
      <c r="C60" s="70"/>
      <c r="D60" s="61"/>
      <c r="E60" s="62"/>
      <c r="F60" s="62"/>
      <c r="G60" s="61"/>
      <c r="H60" s="61"/>
      <c r="I60" s="63">
        <f t="shared" si="13"/>
        <v>8965</v>
      </c>
      <c r="J60" s="73">
        <f t="shared" si="14"/>
        <v>0</v>
      </c>
      <c r="K60" s="94"/>
      <c r="L60" s="21">
        <v>4000</v>
      </c>
      <c r="M60" s="11">
        <v>4965</v>
      </c>
      <c r="N60" s="21"/>
      <c r="O60" s="11"/>
      <c r="P60" s="21"/>
      <c r="Q60" s="11"/>
      <c r="R60" s="21"/>
    </row>
    <row r="61" spans="1:18" x14ac:dyDescent="0.25">
      <c r="A61" s="6">
        <v>9</v>
      </c>
      <c r="B61" s="51" t="s">
        <v>79</v>
      </c>
      <c r="C61" s="70"/>
      <c r="D61" s="61"/>
      <c r="E61" s="62"/>
      <c r="F61" s="62"/>
      <c r="G61" s="61"/>
      <c r="H61" s="61"/>
      <c r="I61" s="63">
        <f t="shared" si="13"/>
        <v>0</v>
      </c>
      <c r="J61" s="73">
        <f t="shared" si="14"/>
        <v>0</v>
      </c>
      <c r="K61" s="94"/>
      <c r="L61" s="21"/>
      <c r="M61" s="11"/>
      <c r="N61" s="21"/>
      <c r="O61" s="11"/>
      <c r="P61" s="21"/>
      <c r="Q61" s="11"/>
      <c r="R61" s="21"/>
    </row>
    <row r="62" spans="1:18" x14ac:dyDescent="0.25">
      <c r="A62" s="6">
        <v>10</v>
      </c>
      <c r="B62" s="51" t="s">
        <v>67</v>
      </c>
      <c r="C62" s="70"/>
      <c r="D62" s="61"/>
      <c r="E62" s="62"/>
      <c r="F62" s="62"/>
      <c r="G62" s="61"/>
      <c r="H62" s="61"/>
      <c r="I62" s="63">
        <f t="shared" si="13"/>
        <v>7000</v>
      </c>
      <c r="J62" s="73">
        <f t="shared" si="14"/>
        <v>0</v>
      </c>
      <c r="K62" s="94"/>
      <c r="L62" s="21"/>
      <c r="M62" s="11">
        <v>7000</v>
      </c>
      <c r="N62" s="21"/>
      <c r="O62" s="11"/>
      <c r="P62" s="21"/>
      <c r="Q62" s="11"/>
      <c r="R62" s="21"/>
    </row>
    <row r="63" spans="1:18" x14ac:dyDescent="0.25">
      <c r="A63" s="6">
        <v>11</v>
      </c>
      <c r="B63" s="51" t="s">
        <v>68</v>
      </c>
      <c r="C63" s="70"/>
      <c r="D63" s="61"/>
      <c r="E63" s="62"/>
      <c r="F63" s="62"/>
      <c r="G63" s="61"/>
      <c r="H63" s="61"/>
      <c r="I63" s="63">
        <f t="shared" si="13"/>
        <v>0</v>
      </c>
      <c r="J63" s="73">
        <f t="shared" si="14"/>
        <v>0</v>
      </c>
      <c r="K63" s="94"/>
      <c r="L63" s="21"/>
      <c r="M63" s="11"/>
      <c r="N63" s="21"/>
      <c r="O63" s="11"/>
      <c r="P63" s="21"/>
      <c r="Q63" s="11"/>
      <c r="R63" s="21"/>
    </row>
    <row r="64" spans="1:18" x14ac:dyDescent="0.25">
      <c r="A64" s="113">
        <v>12</v>
      </c>
      <c r="B64" s="51" t="s">
        <v>78</v>
      </c>
      <c r="C64" s="70"/>
      <c r="D64" s="61"/>
      <c r="E64" s="62"/>
      <c r="F64" s="62"/>
      <c r="G64" s="61"/>
      <c r="H64" s="61"/>
      <c r="I64" s="63">
        <f t="shared" si="13"/>
        <v>8500</v>
      </c>
      <c r="J64" s="73">
        <f t="shared" si="14"/>
        <v>0</v>
      </c>
      <c r="K64" s="94"/>
      <c r="L64" s="21"/>
      <c r="M64" s="11">
        <v>8500</v>
      </c>
      <c r="N64" s="118"/>
      <c r="O64" s="11"/>
      <c r="P64" s="21"/>
      <c r="Q64" s="11"/>
      <c r="R64" s="21"/>
    </row>
    <row r="65" spans="1:18" x14ac:dyDescent="0.25">
      <c r="A65" s="6">
        <v>13</v>
      </c>
      <c r="B65" s="51" t="s">
        <v>69</v>
      </c>
      <c r="C65" s="70"/>
      <c r="D65" s="61"/>
      <c r="E65" s="62"/>
      <c r="F65" s="62"/>
      <c r="G65" s="61"/>
      <c r="H65" s="61"/>
      <c r="I65" s="63">
        <f t="shared" si="13"/>
        <v>0</v>
      </c>
      <c r="J65" s="73">
        <f t="shared" si="14"/>
        <v>0</v>
      </c>
      <c r="K65" s="94"/>
      <c r="L65" s="21"/>
      <c r="M65" s="11"/>
      <c r="N65" s="21"/>
      <c r="O65" s="11"/>
      <c r="P65" s="21"/>
      <c r="Q65" s="11"/>
      <c r="R65" s="21"/>
    </row>
    <row r="66" spans="1:18" x14ac:dyDescent="0.25">
      <c r="A66" s="6">
        <v>14</v>
      </c>
      <c r="B66" s="51" t="s">
        <v>70</v>
      </c>
      <c r="C66" s="70"/>
      <c r="D66" s="61"/>
      <c r="E66" s="62"/>
      <c r="F66" s="62"/>
      <c r="G66" s="61"/>
      <c r="H66" s="61"/>
      <c r="I66" s="63">
        <f t="shared" si="13"/>
        <v>15984</v>
      </c>
      <c r="J66" s="73">
        <f t="shared" si="14"/>
        <v>0</v>
      </c>
      <c r="K66" s="94"/>
      <c r="L66" s="21"/>
      <c r="M66" s="11"/>
      <c r="N66" s="21">
        <v>15984</v>
      </c>
      <c r="O66" s="11"/>
      <c r="P66" s="21"/>
      <c r="Q66" s="11"/>
      <c r="R66" s="21"/>
    </row>
    <row r="67" spans="1:18" x14ac:dyDescent="0.25">
      <c r="A67" s="6">
        <v>15</v>
      </c>
      <c r="B67" s="51" t="s">
        <v>71</v>
      </c>
      <c r="C67" s="70"/>
      <c r="D67" s="61"/>
      <c r="E67" s="62"/>
      <c r="F67" s="62"/>
      <c r="G67" s="61"/>
      <c r="H67" s="61"/>
      <c r="I67" s="63">
        <f t="shared" si="13"/>
        <v>0</v>
      </c>
      <c r="J67" s="73">
        <f t="shared" si="14"/>
        <v>0</v>
      </c>
      <c r="K67" s="94"/>
      <c r="L67" s="21"/>
      <c r="M67" s="11"/>
      <c r="N67" s="21"/>
      <c r="O67" s="11"/>
      <c r="P67" s="21"/>
      <c r="Q67" s="11"/>
      <c r="R67" s="21"/>
    </row>
    <row r="68" spans="1:18" x14ac:dyDescent="0.25">
      <c r="A68" s="6">
        <v>16</v>
      </c>
      <c r="B68" s="51" t="s">
        <v>72</v>
      </c>
      <c r="C68" s="70"/>
      <c r="D68" s="61"/>
      <c r="E68" s="62"/>
      <c r="F68" s="62"/>
      <c r="G68" s="61"/>
      <c r="H68" s="61"/>
      <c r="I68" s="63">
        <f t="shared" si="13"/>
        <v>5700</v>
      </c>
      <c r="J68" s="73">
        <f t="shared" si="14"/>
        <v>0</v>
      </c>
      <c r="K68" s="94"/>
      <c r="L68" s="21"/>
      <c r="M68" s="11">
        <v>5700</v>
      </c>
      <c r="N68" s="21"/>
      <c r="O68" s="11"/>
      <c r="P68" s="21"/>
      <c r="Q68" s="11"/>
      <c r="R68" s="21"/>
    </row>
    <row r="69" spans="1:18" x14ac:dyDescent="0.25">
      <c r="A69" s="6">
        <v>17</v>
      </c>
      <c r="B69" s="51" t="s">
        <v>73</v>
      </c>
      <c r="C69" s="70"/>
      <c r="D69" s="61"/>
      <c r="E69" s="62"/>
      <c r="F69" s="62"/>
      <c r="G69" s="61"/>
      <c r="H69" s="61"/>
      <c r="I69" s="63">
        <f t="shared" si="13"/>
        <v>0</v>
      </c>
      <c r="J69" s="73">
        <f t="shared" si="14"/>
        <v>0</v>
      </c>
      <c r="K69" s="94"/>
      <c r="L69" s="21"/>
      <c r="M69" s="11"/>
      <c r="N69" s="21"/>
      <c r="O69" s="11"/>
      <c r="P69" s="21"/>
      <c r="Q69" s="11"/>
      <c r="R69" s="21"/>
    </row>
    <row r="70" spans="1:18" x14ac:dyDescent="0.25">
      <c r="A70" s="6">
        <v>18</v>
      </c>
      <c r="B70" s="51" t="s">
        <v>74</v>
      </c>
      <c r="C70" s="70"/>
      <c r="D70" s="61"/>
      <c r="E70" s="62"/>
      <c r="F70" s="62"/>
      <c r="G70" s="61"/>
      <c r="H70" s="61"/>
      <c r="I70" s="63">
        <f t="shared" si="13"/>
        <v>6203</v>
      </c>
      <c r="J70" s="73">
        <f t="shared" si="14"/>
        <v>0</v>
      </c>
      <c r="K70" s="94"/>
      <c r="L70" s="21"/>
      <c r="M70" s="11"/>
      <c r="N70" s="21">
        <v>6203</v>
      </c>
      <c r="O70" s="11"/>
      <c r="P70" s="21"/>
      <c r="Q70" s="11"/>
      <c r="R70" s="21"/>
    </row>
    <row r="71" spans="1:18" x14ac:dyDescent="0.25">
      <c r="A71" s="6">
        <v>19</v>
      </c>
      <c r="B71" s="51" t="s">
        <v>75</v>
      </c>
      <c r="C71" s="70"/>
      <c r="D71" s="61"/>
      <c r="E71" s="62"/>
      <c r="F71" s="62"/>
      <c r="G71" s="61"/>
      <c r="H71" s="61"/>
      <c r="I71" s="63">
        <f t="shared" si="13"/>
        <v>0</v>
      </c>
      <c r="J71" s="73">
        <f t="shared" si="14"/>
        <v>0</v>
      </c>
      <c r="K71" s="94"/>
      <c r="L71" s="21"/>
      <c r="M71" s="11"/>
      <c r="N71" s="21"/>
      <c r="O71" s="11"/>
      <c r="P71" s="21"/>
      <c r="Q71" s="11"/>
      <c r="R71" s="21"/>
    </row>
    <row r="72" spans="1:18" x14ac:dyDescent="0.25">
      <c r="A72" s="6">
        <v>20</v>
      </c>
      <c r="B72" s="51" t="s">
        <v>77</v>
      </c>
      <c r="C72" s="70"/>
      <c r="D72" s="61"/>
      <c r="E72" s="62"/>
      <c r="F72" s="62"/>
      <c r="G72" s="61"/>
      <c r="H72" s="61"/>
      <c r="I72" s="63">
        <f>SUM(K72:R72)</f>
        <v>13466</v>
      </c>
      <c r="J72" s="73">
        <f t="shared" si="14"/>
        <v>0</v>
      </c>
      <c r="K72" s="94"/>
      <c r="L72" s="21"/>
      <c r="M72" s="11">
        <v>13466</v>
      </c>
      <c r="N72" s="21"/>
      <c r="O72" s="11"/>
      <c r="P72" s="21"/>
      <c r="Q72" s="11"/>
      <c r="R72" s="21"/>
    </row>
    <row r="73" spans="1:18" x14ac:dyDescent="0.25">
      <c r="A73" s="6">
        <v>21</v>
      </c>
      <c r="B73" s="51" t="s">
        <v>76</v>
      </c>
      <c r="C73" s="70"/>
      <c r="D73" s="61"/>
      <c r="E73" s="62"/>
      <c r="F73" s="62"/>
      <c r="G73" s="61"/>
      <c r="H73" s="61"/>
      <c r="I73" s="63">
        <f t="shared" si="13"/>
        <v>14000</v>
      </c>
      <c r="J73" s="73">
        <f t="shared" si="14"/>
        <v>0</v>
      </c>
      <c r="K73" s="94"/>
      <c r="L73" s="21">
        <v>14000</v>
      </c>
      <c r="M73" s="11"/>
      <c r="N73" s="21"/>
      <c r="O73" s="11"/>
      <c r="P73" s="21"/>
      <c r="Q73" s="11"/>
      <c r="R73" s="21"/>
    </row>
    <row r="74" spans="1:18" x14ac:dyDescent="0.25">
      <c r="A74" s="7">
        <v>22</v>
      </c>
      <c r="B74" s="9" t="s">
        <v>97</v>
      </c>
      <c r="C74" s="75"/>
      <c r="D74" s="76"/>
      <c r="E74" s="77"/>
      <c r="F74" s="77"/>
      <c r="G74" s="76"/>
      <c r="H74" s="76"/>
      <c r="I74" s="78">
        <f t="shared" si="13"/>
        <v>8200</v>
      </c>
      <c r="J74" s="79">
        <f t="shared" si="14"/>
        <v>0</v>
      </c>
      <c r="K74" s="95">
        <v>8200</v>
      </c>
      <c r="L74" s="22"/>
      <c r="M74" s="12"/>
      <c r="N74" s="22"/>
      <c r="O74" s="12"/>
      <c r="P74" s="22"/>
      <c r="Q74" s="12"/>
      <c r="R74" s="22"/>
    </row>
    <row r="75" spans="1:18" x14ac:dyDescent="0.25">
      <c r="A75" s="6">
        <v>23</v>
      </c>
      <c r="B75" s="8" t="s">
        <v>107</v>
      </c>
      <c r="C75" s="70"/>
      <c r="D75" s="61"/>
      <c r="E75" s="62"/>
      <c r="F75" s="62"/>
      <c r="G75" s="61"/>
      <c r="H75" s="61"/>
      <c r="I75" s="78">
        <f t="shared" si="13"/>
        <v>14000</v>
      </c>
      <c r="J75" s="79">
        <f>G28-I75</f>
        <v>0</v>
      </c>
      <c r="K75" s="96"/>
      <c r="L75" s="98"/>
      <c r="M75" s="101">
        <v>7000</v>
      </c>
      <c r="N75" s="98">
        <v>7000</v>
      </c>
      <c r="O75" s="101"/>
      <c r="P75" s="98"/>
      <c r="Q75" s="101"/>
      <c r="R75" s="98"/>
    </row>
    <row r="76" spans="1:18" x14ac:dyDescent="0.25">
      <c r="A76" s="7">
        <v>24</v>
      </c>
      <c r="B76" s="8" t="s">
        <v>108</v>
      </c>
      <c r="C76" s="70"/>
      <c r="D76" s="61"/>
      <c r="E76" s="62"/>
      <c r="F76" s="62"/>
      <c r="G76" s="61"/>
      <c r="H76" s="61"/>
      <c r="I76" s="78">
        <f t="shared" si="13"/>
        <v>0</v>
      </c>
      <c r="J76" s="103">
        <f>G29-I76</f>
        <v>0</v>
      </c>
      <c r="K76" s="98"/>
      <c r="L76" s="98"/>
      <c r="M76" s="101"/>
      <c r="N76" s="98"/>
      <c r="O76" s="101"/>
      <c r="P76" s="98"/>
      <c r="Q76" s="101"/>
      <c r="R76" s="98"/>
    </row>
    <row r="77" spans="1:18" x14ac:dyDescent="0.25">
      <c r="A77" s="6">
        <v>25</v>
      </c>
      <c r="B77" s="8" t="s">
        <v>109</v>
      </c>
      <c r="C77" s="70"/>
      <c r="D77" s="61"/>
      <c r="E77" s="62"/>
      <c r="F77" s="62"/>
      <c r="G77" s="61"/>
      <c r="H77" s="61"/>
      <c r="I77" s="78">
        <f t="shared" si="13"/>
        <v>0</v>
      </c>
      <c r="J77" s="103">
        <f>G30-I77</f>
        <v>0</v>
      </c>
      <c r="K77" s="98"/>
      <c r="L77" s="98"/>
      <c r="M77" s="101"/>
      <c r="N77" s="98"/>
      <c r="O77" s="101"/>
      <c r="P77" s="98"/>
      <c r="Q77" s="101"/>
      <c r="R77" s="98"/>
    </row>
    <row r="78" spans="1:18" x14ac:dyDescent="0.25">
      <c r="A78" s="7">
        <v>26</v>
      </c>
      <c r="B78" s="9" t="s">
        <v>110</v>
      </c>
      <c r="C78" s="75"/>
      <c r="D78" s="76"/>
      <c r="E78" s="77"/>
      <c r="F78" s="77"/>
      <c r="G78" s="76"/>
      <c r="H78" s="76"/>
      <c r="I78" s="78">
        <f t="shared" si="13"/>
        <v>16000</v>
      </c>
      <c r="J78" s="103">
        <f>G31-I78</f>
        <v>0</v>
      </c>
      <c r="K78" s="104"/>
      <c r="L78" s="104"/>
      <c r="M78" s="105"/>
      <c r="N78" s="104">
        <v>8000</v>
      </c>
      <c r="O78" s="105">
        <v>8000</v>
      </c>
      <c r="P78" s="98"/>
      <c r="Q78" s="101"/>
      <c r="R78" s="98"/>
    </row>
    <row r="79" spans="1:18" x14ac:dyDescent="0.25">
      <c r="A79" s="6">
        <v>27</v>
      </c>
      <c r="B79" s="8" t="s">
        <v>111</v>
      </c>
      <c r="C79" s="70"/>
      <c r="D79" s="61"/>
      <c r="E79" s="62"/>
      <c r="F79" s="62"/>
      <c r="G79" s="61"/>
      <c r="H79" s="61"/>
      <c r="I79" s="78">
        <v>5600</v>
      </c>
      <c r="J79" s="103">
        <f t="shared" ref="J79:J80" si="15">G32-I79</f>
        <v>0</v>
      </c>
      <c r="K79" s="96"/>
      <c r="L79" s="98">
        <v>5600</v>
      </c>
      <c r="M79" s="101"/>
      <c r="N79" s="98"/>
      <c r="O79" s="101"/>
      <c r="P79" s="98"/>
      <c r="Q79" s="101"/>
      <c r="R79" s="98"/>
    </row>
    <row r="80" spans="1:18" x14ac:dyDescent="0.25">
      <c r="A80" s="7">
        <v>28</v>
      </c>
      <c r="B80" s="8"/>
      <c r="C80" s="70"/>
      <c r="D80" s="61"/>
      <c r="E80" s="62"/>
      <c r="F80" s="62"/>
      <c r="G80" s="61"/>
      <c r="H80" s="61"/>
      <c r="I80" s="78">
        <f t="shared" si="13"/>
        <v>0</v>
      </c>
      <c r="J80" s="103">
        <f t="shared" si="15"/>
        <v>0</v>
      </c>
      <c r="K80" s="96"/>
      <c r="L80" s="98"/>
      <c r="M80" s="101"/>
      <c r="N80" s="98"/>
      <c r="O80" s="101"/>
      <c r="P80" s="98"/>
      <c r="Q80" s="101"/>
      <c r="R80" s="98"/>
    </row>
    <row r="81" spans="1:18" x14ac:dyDescent="0.25">
      <c r="A81" s="6">
        <v>29</v>
      </c>
      <c r="B81" s="8"/>
      <c r="C81" s="70"/>
      <c r="D81" s="61"/>
      <c r="E81" s="62"/>
      <c r="F81" s="62"/>
      <c r="G81" s="61"/>
      <c r="H81" s="61"/>
      <c r="I81" s="78">
        <f t="shared" si="13"/>
        <v>0</v>
      </c>
      <c r="J81" s="103">
        <f t="shared" ref="J81:J82" si="16">G35-I81</f>
        <v>0</v>
      </c>
      <c r="K81" s="96"/>
      <c r="L81" s="98"/>
      <c r="M81" s="101"/>
      <c r="N81" s="98"/>
      <c r="O81" s="101"/>
      <c r="P81" s="98"/>
      <c r="Q81" s="101"/>
      <c r="R81" s="98"/>
    </row>
    <row r="82" spans="1:18" x14ac:dyDescent="0.25">
      <c r="A82" s="7">
        <v>30</v>
      </c>
      <c r="B82" s="8"/>
      <c r="C82" s="70"/>
      <c r="D82" s="61"/>
      <c r="E82" s="62"/>
      <c r="F82" s="62"/>
      <c r="G82" s="61"/>
      <c r="H82" s="61"/>
      <c r="I82" s="78">
        <f t="shared" si="13"/>
        <v>0</v>
      </c>
      <c r="J82" s="103">
        <f t="shared" si="16"/>
        <v>0</v>
      </c>
      <c r="K82" s="96"/>
      <c r="L82" s="98"/>
      <c r="M82" s="101"/>
      <c r="N82" s="98"/>
      <c r="O82" s="101"/>
      <c r="P82" s="98"/>
      <c r="Q82" s="101"/>
      <c r="R82" s="98"/>
    </row>
    <row r="83" spans="1:18" x14ac:dyDescent="0.25">
      <c r="A83" s="6">
        <v>31</v>
      </c>
      <c r="B83" s="8"/>
      <c r="C83" s="70"/>
      <c r="D83" s="61"/>
      <c r="E83" s="62"/>
      <c r="F83" s="62"/>
      <c r="G83" s="61"/>
      <c r="H83" s="61"/>
      <c r="I83" s="78">
        <f t="shared" si="13"/>
        <v>0</v>
      </c>
      <c r="J83" s="79">
        <f>G36-I83</f>
        <v>0</v>
      </c>
      <c r="K83" s="96"/>
      <c r="L83" s="98"/>
      <c r="M83" s="101"/>
      <c r="N83" s="98"/>
      <c r="O83" s="101"/>
      <c r="P83" s="98"/>
      <c r="Q83" s="101"/>
      <c r="R83" s="98"/>
    </row>
    <row r="84" spans="1:18" ht="15.75" thickBot="1" x14ac:dyDescent="0.3">
      <c r="A84" s="7">
        <v>32</v>
      </c>
      <c r="B84" s="25"/>
      <c r="C84" s="71"/>
      <c r="D84" s="66"/>
      <c r="E84" s="67"/>
      <c r="F84" s="67"/>
      <c r="G84" s="66"/>
      <c r="H84" s="66"/>
      <c r="I84" s="68">
        <f t="shared" si="13"/>
        <v>0</v>
      </c>
      <c r="J84" s="91">
        <f>G37-I84</f>
        <v>0</v>
      </c>
      <c r="K84" s="97"/>
      <c r="L84" s="99"/>
      <c r="M84" s="97"/>
      <c r="N84" s="99"/>
      <c r="O84" s="97"/>
      <c r="P84" s="99"/>
      <c r="Q84" s="97"/>
      <c r="R84" s="99"/>
    </row>
  </sheetData>
  <mergeCells count="18">
    <mergeCell ref="A43:B43"/>
    <mergeCell ref="R4:R5"/>
    <mergeCell ref="A4:A5"/>
    <mergeCell ref="I4:I5"/>
    <mergeCell ref="K4:K5"/>
    <mergeCell ref="L4:L5"/>
    <mergeCell ref="M4:M5"/>
    <mergeCell ref="N4:N5"/>
    <mergeCell ref="O4:O5"/>
    <mergeCell ref="P4:P5"/>
    <mergeCell ref="F4:G4"/>
    <mergeCell ref="B4:B5"/>
    <mergeCell ref="D4:D5"/>
    <mergeCell ref="E4:E5"/>
    <mergeCell ref="C4:C5"/>
    <mergeCell ref="H4:H5"/>
    <mergeCell ref="J4:J5"/>
    <mergeCell ref="Q4:Q5"/>
  </mergeCells>
  <conditionalFormatting sqref="H41:H4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8" scale="5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0593-0BBA-4B7A-B160-2AAF7816ABCB}">
  <dimension ref="A1:AI58"/>
  <sheetViews>
    <sheetView zoomScale="78" zoomScaleNormal="7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5" sqref="B15"/>
    </sheetView>
  </sheetViews>
  <sheetFormatPr defaultRowHeight="15" x14ac:dyDescent="0.25"/>
  <cols>
    <col min="1" max="1" width="8" customWidth="1"/>
    <col min="2" max="2" width="27.7109375" customWidth="1"/>
    <col min="3" max="4" width="13.140625" customWidth="1"/>
    <col min="5" max="5" width="18.85546875" customWidth="1"/>
    <col min="6" max="6" width="11.28515625" customWidth="1"/>
    <col min="7" max="31" width="8.85546875" customWidth="1"/>
    <col min="34" max="34" width="11.28515625" customWidth="1"/>
    <col min="35" max="35" width="10.5703125" customWidth="1"/>
  </cols>
  <sheetData>
    <row r="1" spans="1:35" x14ac:dyDescent="0.25">
      <c r="B1" t="s">
        <v>19</v>
      </c>
      <c r="F1" t="s">
        <v>60</v>
      </c>
      <c r="G1" s="1">
        <v>1</v>
      </c>
      <c r="H1" s="1">
        <v>2</v>
      </c>
      <c r="I1" s="1">
        <v>3</v>
      </c>
      <c r="J1" s="1">
        <v>4</v>
      </c>
      <c r="K1" s="1">
        <v>5</v>
      </c>
      <c r="L1" s="1">
        <v>6</v>
      </c>
      <c r="M1" s="1">
        <v>7</v>
      </c>
      <c r="N1" s="1">
        <v>8</v>
      </c>
      <c r="O1" s="1">
        <v>9</v>
      </c>
      <c r="P1" s="1">
        <v>10</v>
      </c>
      <c r="Q1" s="1">
        <v>11</v>
      </c>
      <c r="R1" s="1">
        <v>12</v>
      </c>
      <c r="S1" s="1">
        <v>13</v>
      </c>
      <c r="T1" s="1">
        <v>14</v>
      </c>
      <c r="U1" s="1">
        <v>15</v>
      </c>
      <c r="V1" s="1">
        <v>16</v>
      </c>
      <c r="W1" s="1">
        <v>17</v>
      </c>
      <c r="X1" s="1">
        <v>18</v>
      </c>
      <c r="Y1" s="1">
        <v>19</v>
      </c>
      <c r="Z1" s="1">
        <v>20</v>
      </c>
      <c r="AA1" s="1">
        <v>21</v>
      </c>
      <c r="AB1" s="1">
        <v>22</v>
      </c>
      <c r="AC1" s="1">
        <v>23</v>
      </c>
      <c r="AD1" s="1">
        <v>24</v>
      </c>
      <c r="AE1" s="1">
        <v>25</v>
      </c>
    </row>
    <row r="2" spans="1:35" x14ac:dyDescent="0.25">
      <c r="A2" t="s">
        <v>57</v>
      </c>
      <c r="E2" s="32">
        <f>SUM(G2:AE2)</f>
        <v>0.4</v>
      </c>
      <c r="F2" t="s">
        <v>56</v>
      </c>
      <c r="G2" s="31">
        <v>0</v>
      </c>
      <c r="H2" s="31">
        <v>0</v>
      </c>
      <c r="I2" s="31">
        <v>0</v>
      </c>
      <c r="J2" s="31">
        <v>0</v>
      </c>
      <c r="K2" s="31">
        <v>0</v>
      </c>
      <c r="L2" s="31">
        <v>0.01</v>
      </c>
      <c r="M2" s="31">
        <v>0.01</v>
      </c>
      <c r="N2" s="31">
        <v>0.01</v>
      </c>
      <c r="O2" s="31">
        <v>0</v>
      </c>
      <c r="P2" s="31">
        <v>0.05</v>
      </c>
      <c r="Q2">
        <v>0</v>
      </c>
      <c r="R2">
        <v>0</v>
      </c>
      <c r="S2">
        <v>0</v>
      </c>
      <c r="T2" s="31">
        <v>0.01</v>
      </c>
      <c r="U2" s="31">
        <v>0.03</v>
      </c>
      <c r="V2" s="31">
        <v>0.01</v>
      </c>
      <c r="W2" s="31">
        <v>0.01</v>
      </c>
      <c r="X2" s="31">
        <v>0</v>
      </c>
      <c r="Y2" s="31">
        <v>0</v>
      </c>
      <c r="Z2" s="31">
        <v>7.0000000000000007E-2</v>
      </c>
      <c r="AA2" s="31">
        <v>0.01</v>
      </c>
      <c r="AB2" s="31">
        <v>0.01</v>
      </c>
      <c r="AC2" s="31">
        <v>0.01</v>
      </c>
      <c r="AD2" s="31">
        <v>0.01</v>
      </c>
      <c r="AE2" s="31">
        <v>0.15</v>
      </c>
    </row>
    <row r="4" spans="1:35" ht="15.75" thickBot="1" x14ac:dyDescent="0.3"/>
    <row r="5" spans="1:35" x14ac:dyDescent="0.25">
      <c r="A5" s="136" t="s">
        <v>4</v>
      </c>
      <c r="B5" s="132" t="s">
        <v>0</v>
      </c>
      <c r="C5" s="136" t="s">
        <v>17</v>
      </c>
      <c r="D5" s="136" t="s">
        <v>16</v>
      </c>
      <c r="E5" s="151" t="s">
        <v>59</v>
      </c>
      <c r="F5" s="149" t="s">
        <v>18</v>
      </c>
      <c r="G5" s="136">
        <v>2023</v>
      </c>
      <c r="H5" s="132">
        <v>2024</v>
      </c>
      <c r="I5" s="136">
        <v>2025</v>
      </c>
      <c r="J5" s="132">
        <v>2026</v>
      </c>
      <c r="K5" s="136">
        <v>2027</v>
      </c>
      <c r="L5" s="132">
        <v>2028</v>
      </c>
      <c r="M5" s="136">
        <v>2029</v>
      </c>
      <c r="N5" s="142">
        <v>2030</v>
      </c>
      <c r="O5" s="136">
        <v>2031</v>
      </c>
      <c r="P5" s="142">
        <v>2032</v>
      </c>
      <c r="Q5" s="136">
        <v>2033</v>
      </c>
      <c r="R5" s="142">
        <v>2034</v>
      </c>
      <c r="S5" s="136">
        <v>2035</v>
      </c>
      <c r="T5" s="142">
        <v>2036</v>
      </c>
      <c r="U5" s="136">
        <v>2037</v>
      </c>
      <c r="V5" s="142">
        <v>2038</v>
      </c>
      <c r="W5" s="136">
        <v>2039</v>
      </c>
      <c r="X5" s="142">
        <v>2040</v>
      </c>
      <c r="Y5" s="136">
        <v>2041</v>
      </c>
      <c r="Z5" s="142">
        <v>2042</v>
      </c>
      <c r="AA5" s="136">
        <v>2043</v>
      </c>
      <c r="AB5" s="142">
        <v>2044</v>
      </c>
      <c r="AC5" s="136">
        <v>2045</v>
      </c>
      <c r="AD5" s="142">
        <v>2046</v>
      </c>
      <c r="AE5" s="136">
        <v>2047</v>
      </c>
      <c r="AF5" s="142">
        <v>2048</v>
      </c>
      <c r="AG5" s="136">
        <v>2049</v>
      </c>
      <c r="AH5" s="142">
        <v>2050</v>
      </c>
      <c r="AI5" s="153" t="s">
        <v>96</v>
      </c>
    </row>
    <row r="6" spans="1:35" ht="15.75" thickBot="1" x14ac:dyDescent="0.3">
      <c r="A6" s="137"/>
      <c r="B6" s="133"/>
      <c r="C6" s="137"/>
      <c r="D6" s="137"/>
      <c r="E6" s="152"/>
      <c r="F6" s="150"/>
      <c r="G6" s="137"/>
      <c r="H6" s="133"/>
      <c r="I6" s="137"/>
      <c r="J6" s="133"/>
      <c r="K6" s="137"/>
      <c r="L6" s="133"/>
      <c r="M6" s="137"/>
      <c r="N6" s="143"/>
      <c r="O6" s="137"/>
      <c r="P6" s="143"/>
      <c r="Q6" s="137"/>
      <c r="R6" s="143"/>
      <c r="S6" s="137"/>
      <c r="T6" s="143"/>
      <c r="U6" s="137"/>
      <c r="V6" s="143"/>
      <c r="W6" s="137"/>
      <c r="X6" s="143"/>
      <c r="Y6" s="137"/>
      <c r="Z6" s="143"/>
      <c r="AA6" s="137"/>
      <c r="AB6" s="143"/>
      <c r="AC6" s="137"/>
      <c r="AD6" s="143"/>
      <c r="AE6" s="137"/>
      <c r="AF6" s="143"/>
      <c r="AG6" s="137"/>
      <c r="AH6" s="143"/>
      <c r="AI6" s="153"/>
    </row>
    <row r="7" spans="1:35" s="35" customFormat="1" x14ac:dyDescent="0.25">
      <c r="A7" s="36" t="s">
        <v>10</v>
      </c>
      <c r="B7" s="37" t="s">
        <v>20</v>
      </c>
      <c r="C7" s="38"/>
      <c r="D7" s="39"/>
      <c r="E7" s="40">
        <f>SUM(E8:E17)</f>
        <v>375.99999999999994</v>
      </c>
      <c r="F7" s="41">
        <f>SUM(G7:N7)</f>
        <v>13.840000000000002</v>
      </c>
      <c r="G7" s="40">
        <f>SUM(G8:G17)</f>
        <v>1</v>
      </c>
      <c r="H7" s="40">
        <f t="shared" ref="H7:AE7" si="0">SUM(H8:H17)</f>
        <v>1</v>
      </c>
      <c r="I7" s="40">
        <f t="shared" si="0"/>
        <v>0</v>
      </c>
      <c r="J7" s="40">
        <f t="shared" si="0"/>
        <v>5</v>
      </c>
      <c r="K7" s="40">
        <f t="shared" si="0"/>
        <v>0</v>
      </c>
      <c r="L7" s="40">
        <f t="shared" si="0"/>
        <v>0.65</v>
      </c>
      <c r="M7" s="40">
        <f t="shared" si="0"/>
        <v>1.55</v>
      </c>
      <c r="N7" s="40">
        <f t="shared" si="0"/>
        <v>4.6400000000000006</v>
      </c>
      <c r="O7" s="40">
        <f t="shared" si="0"/>
        <v>10.75</v>
      </c>
      <c r="P7" s="40">
        <f t="shared" si="0"/>
        <v>11.1</v>
      </c>
      <c r="Q7" s="40">
        <f t="shared" si="0"/>
        <v>10.26</v>
      </c>
      <c r="R7" s="40">
        <f t="shared" si="0"/>
        <v>10.450000000000001</v>
      </c>
      <c r="S7" s="40">
        <f t="shared" si="0"/>
        <v>23.8</v>
      </c>
      <c r="T7" s="40">
        <f t="shared" si="0"/>
        <v>7.6500000000000012</v>
      </c>
      <c r="U7" s="40">
        <f t="shared" si="0"/>
        <v>3.8499999999999996</v>
      </c>
      <c r="V7" s="40">
        <f t="shared" si="0"/>
        <v>6.44</v>
      </c>
      <c r="W7" s="40">
        <f t="shared" si="0"/>
        <v>13.58</v>
      </c>
      <c r="X7" s="40">
        <f t="shared" si="0"/>
        <v>18.27</v>
      </c>
      <c r="Y7" s="40">
        <f t="shared" si="0"/>
        <v>21.849999999999998</v>
      </c>
      <c r="Z7" s="40">
        <f t="shared" si="0"/>
        <v>9.31</v>
      </c>
      <c r="AA7" s="40">
        <f t="shared" si="0"/>
        <v>6.95</v>
      </c>
      <c r="AB7" s="40">
        <f t="shared" si="0"/>
        <v>16.18</v>
      </c>
      <c r="AC7" s="40">
        <f t="shared" si="0"/>
        <v>36.96</v>
      </c>
      <c r="AD7" s="40">
        <f t="shared" si="0"/>
        <v>8.4</v>
      </c>
      <c r="AE7" s="40">
        <f t="shared" si="0"/>
        <v>17.5</v>
      </c>
      <c r="AF7" s="40">
        <f t="shared" ref="AF7" si="1">SUM(AF8:AF17)</f>
        <v>20.349999999999998</v>
      </c>
      <c r="AG7" s="40">
        <f t="shared" ref="AG7" si="2">SUM(AG8:AG17)</f>
        <v>36.11</v>
      </c>
      <c r="AH7" s="40">
        <f>SUM(AH8:AH17)</f>
        <v>71.400000000000006</v>
      </c>
      <c r="AI7" s="54">
        <f>SUM(G7:AH7)</f>
        <v>375</v>
      </c>
    </row>
    <row r="8" spans="1:35" x14ac:dyDescent="0.25">
      <c r="A8" s="29" t="s">
        <v>22</v>
      </c>
      <c r="B8" s="8" t="s">
        <v>21</v>
      </c>
      <c r="C8" s="11">
        <v>300</v>
      </c>
      <c r="D8" s="15">
        <v>2025</v>
      </c>
      <c r="E8" s="30">
        <f>C8*0.4</f>
        <v>120</v>
      </c>
      <c r="F8" s="24">
        <f t="shared" ref="F8:F20" si="3">SUM(G8:AE8)</f>
        <v>69</v>
      </c>
      <c r="G8" s="21"/>
      <c r="H8" s="21"/>
      <c r="I8" s="21"/>
      <c r="J8" s="21">
        <f>$C$8*G2</f>
        <v>0</v>
      </c>
      <c r="K8" s="21">
        <f t="shared" ref="K8:AH8" si="4">$C$8*H2</f>
        <v>0</v>
      </c>
      <c r="L8" s="21">
        <f t="shared" si="4"/>
        <v>0</v>
      </c>
      <c r="M8" s="21">
        <f t="shared" si="4"/>
        <v>0</v>
      </c>
      <c r="N8" s="21">
        <f t="shared" si="4"/>
        <v>0</v>
      </c>
      <c r="O8" s="21">
        <f t="shared" si="4"/>
        <v>3</v>
      </c>
      <c r="P8" s="21">
        <f t="shared" si="4"/>
        <v>3</v>
      </c>
      <c r="Q8" s="21">
        <f t="shared" si="4"/>
        <v>3</v>
      </c>
      <c r="R8" s="21">
        <f t="shared" si="4"/>
        <v>0</v>
      </c>
      <c r="S8" s="21">
        <f t="shared" si="4"/>
        <v>15</v>
      </c>
      <c r="T8" s="21">
        <f t="shared" si="4"/>
        <v>0</v>
      </c>
      <c r="U8" s="21">
        <f t="shared" si="4"/>
        <v>0</v>
      </c>
      <c r="V8" s="21">
        <f t="shared" si="4"/>
        <v>0</v>
      </c>
      <c r="W8" s="21">
        <f t="shared" si="4"/>
        <v>3</v>
      </c>
      <c r="X8" s="21">
        <f t="shared" si="4"/>
        <v>9</v>
      </c>
      <c r="Y8" s="21">
        <f t="shared" si="4"/>
        <v>3</v>
      </c>
      <c r="Z8" s="21">
        <f t="shared" si="4"/>
        <v>3</v>
      </c>
      <c r="AA8" s="21">
        <f t="shared" si="4"/>
        <v>0</v>
      </c>
      <c r="AB8" s="21">
        <f t="shared" si="4"/>
        <v>0</v>
      </c>
      <c r="AC8" s="21">
        <f t="shared" si="4"/>
        <v>21.000000000000004</v>
      </c>
      <c r="AD8" s="21">
        <f t="shared" si="4"/>
        <v>3</v>
      </c>
      <c r="AE8" s="21">
        <f t="shared" si="4"/>
        <v>3</v>
      </c>
      <c r="AF8" s="21">
        <f t="shared" si="4"/>
        <v>3</v>
      </c>
      <c r="AG8" s="21">
        <f t="shared" si="4"/>
        <v>3</v>
      </c>
      <c r="AH8" s="21">
        <f t="shared" si="4"/>
        <v>45</v>
      </c>
    </row>
    <row r="9" spans="1:35" x14ac:dyDescent="0.25">
      <c r="A9" s="6" t="s">
        <v>23</v>
      </c>
      <c r="B9" s="8" t="s">
        <v>8</v>
      </c>
      <c r="C9" s="11">
        <v>176</v>
      </c>
      <c r="D9" s="15">
        <v>2024</v>
      </c>
      <c r="E9" s="30">
        <f t="shared" ref="E9:E19" si="5">C9*0.4</f>
        <v>70.400000000000006</v>
      </c>
      <c r="F9" s="24">
        <f t="shared" si="3"/>
        <v>42.24</v>
      </c>
      <c r="G9" s="21"/>
      <c r="H9" s="11"/>
      <c r="I9" s="21">
        <f>$C$9*G2</f>
        <v>0</v>
      </c>
      <c r="J9" s="21">
        <f t="shared" ref="J9:AH9" si="6">$C$9*H2</f>
        <v>0</v>
      </c>
      <c r="K9" s="21">
        <f t="shared" si="6"/>
        <v>0</v>
      </c>
      <c r="L9" s="21">
        <f t="shared" si="6"/>
        <v>0</v>
      </c>
      <c r="M9" s="21">
        <f t="shared" si="6"/>
        <v>0</v>
      </c>
      <c r="N9" s="21">
        <f t="shared" si="6"/>
        <v>1.76</v>
      </c>
      <c r="O9" s="21">
        <f t="shared" si="6"/>
        <v>1.76</v>
      </c>
      <c r="P9" s="21">
        <f t="shared" si="6"/>
        <v>1.76</v>
      </c>
      <c r="Q9" s="21">
        <f t="shared" si="6"/>
        <v>0</v>
      </c>
      <c r="R9" s="21">
        <f t="shared" si="6"/>
        <v>8.8000000000000007</v>
      </c>
      <c r="S9" s="21">
        <f t="shared" si="6"/>
        <v>0</v>
      </c>
      <c r="T9" s="21">
        <f t="shared" si="6"/>
        <v>0</v>
      </c>
      <c r="U9" s="21">
        <f t="shared" si="6"/>
        <v>0</v>
      </c>
      <c r="V9" s="21">
        <f t="shared" si="6"/>
        <v>1.76</v>
      </c>
      <c r="W9" s="21">
        <f t="shared" si="6"/>
        <v>5.2799999999999994</v>
      </c>
      <c r="X9" s="21">
        <f t="shared" si="6"/>
        <v>1.76</v>
      </c>
      <c r="Y9" s="21">
        <f t="shared" si="6"/>
        <v>1.76</v>
      </c>
      <c r="Z9" s="21">
        <f t="shared" si="6"/>
        <v>0</v>
      </c>
      <c r="AA9" s="21">
        <f t="shared" si="6"/>
        <v>0</v>
      </c>
      <c r="AB9" s="21">
        <f t="shared" si="6"/>
        <v>12.32</v>
      </c>
      <c r="AC9" s="21">
        <f t="shared" si="6"/>
        <v>1.76</v>
      </c>
      <c r="AD9" s="21">
        <f t="shared" si="6"/>
        <v>1.76</v>
      </c>
      <c r="AE9" s="21">
        <f t="shared" si="6"/>
        <v>1.76</v>
      </c>
      <c r="AF9" s="21">
        <f t="shared" si="6"/>
        <v>1.76</v>
      </c>
      <c r="AG9" s="21">
        <f t="shared" si="6"/>
        <v>26.4</v>
      </c>
      <c r="AH9" s="21">
        <f t="shared" si="6"/>
        <v>0</v>
      </c>
    </row>
    <row r="10" spans="1:35" x14ac:dyDescent="0.25">
      <c r="A10" s="29" t="s">
        <v>24</v>
      </c>
      <c r="B10" s="8" t="s">
        <v>7</v>
      </c>
      <c r="C10" s="11">
        <v>40</v>
      </c>
      <c r="D10" s="15">
        <v>2023</v>
      </c>
      <c r="E10" s="30">
        <f t="shared" si="5"/>
        <v>16</v>
      </c>
      <c r="F10" s="24">
        <f t="shared" si="3"/>
        <v>10.000000000000002</v>
      </c>
      <c r="G10" s="21"/>
      <c r="H10" s="21">
        <f>$C$10*G2</f>
        <v>0</v>
      </c>
      <c r="I10" s="21">
        <f t="shared" ref="I10:AH10" si="7">$C$10*H2</f>
        <v>0</v>
      </c>
      <c r="J10" s="21">
        <f t="shared" si="7"/>
        <v>0</v>
      </c>
      <c r="K10" s="21">
        <f t="shared" si="7"/>
        <v>0</v>
      </c>
      <c r="L10" s="21">
        <f t="shared" si="7"/>
        <v>0</v>
      </c>
      <c r="M10" s="21">
        <f t="shared" si="7"/>
        <v>0.4</v>
      </c>
      <c r="N10" s="21">
        <f t="shared" si="7"/>
        <v>0.4</v>
      </c>
      <c r="O10" s="21">
        <f t="shared" si="7"/>
        <v>0.4</v>
      </c>
      <c r="P10" s="21">
        <f t="shared" si="7"/>
        <v>0</v>
      </c>
      <c r="Q10" s="21">
        <f t="shared" si="7"/>
        <v>2</v>
      </c>
      <c r="R10" s="21">
        <f t="shared" si="7"/>
        <v>0</v>
      </c>
      <c r="S10" s="21">
        <f t="shared" si="7"/>
        <v>0</v>
      </c>
      <c r="T10" s="21">
        <f t="shared" si="7"/>
        <v>0</v>
      </c>
      <c r="U10" s="21">
        <f t="shared" si="7"/>
        <v>0.4</v>
      </c>
      <c r="V10" s="21">
        <f t="shared" si="7"/>
        <v>1.2</v>
      </c>
      <c r="W10" s="21">
        <f t="shared" si="7"/>
        <v>0.4</v>
      </c>
      <c r="X10" s="21">
        <f t="shared" si="7"/>
        <v>0.4</v>
      </c>
      <c r="Y10" s="21">
        <f t="shared" si="7"/>
        <v>0</v>
      </c>
      <c r="Z10" s="21">
        <f t="shared" si="7"/>
        <v>0</v>
      </c>
      <c r="AA10" s="21">
        <f t="shared" si="7"/>
        <v>2.8000000000000003</v>
      </c>
      <c r="AB10" s="21">
        <f t="shared" si="7"/>
        <v>0.4</v>
      </c>
      <c r="AC10" s="21">
        <f t="shared" si="7"/>
        <v>0.4</v>
      </c>
      <c r="AD10" s="21">
        <f t="shared" si="7"/>
        <v>0.4</v>
      </c>
      <c r="AE10" s="21">
        <f t="shared" si="7"/>
        <v>0.4</v>
      </c>
      <c r="AF10" s="21">
        <f t="shared" si="7"/>
        <v>6</v>
      </c>
      <c r="AG10" s="21">
        <f t="shared" si="7"/>
        <v>0</v>
      </c>
      <c r="AH10" s="21">
        <f t="shared" si="7"/>
        <v>0</v>
      </c>
    </row>
    <row r="11" spans="1:35" x14ac:dyDescent="0.25">
      <c r="A11" s="6" t="s">
        <v>25</v>
      </c>
      <c r="B11" s="8" t="s">
        <v>6</v>
      </c>
      <c r="C11" s="11">
        <v>160</v>
      </c>
      <c r="D11" s="15">
        <v>2025</v>
      </c>
      <c r="E11" s="30">
        <f t="shared" si="5"/>
        <v>64</v>
      </c>
      <c r="F11" s="24">
        <f t="shared" si="3"/>
        <v>36.800000000000004</v>
      </c>
      <c r="G11" s="21"/>
      <c r="H11" s="11"/>
      <c r="I11" s="21"/>
      <c r="J11" s="11">
        <f>$C$11*G2</f>
        <v>0</v>
      </c>
      <c r="K11" s="11">
        <f t="shared" ref="K11:AH11" si="8">$C$11*H2</f>
        <v>0</v>
      </c>
      <c r="L11" s="11">
        <f t="shared" si="8"/>
        <v>0</v>
      </c>
      <c r="M11" s="11">
        <f t="shared" si="8"/>
        <v>0</v>
      </c>
      <c r="N11" s="11">
        <f t="shared" si="8"/>
        <v>0</v>
      </c>
      <c r="O11" s="11">
        <f t="shared" si="8"/>
        <v>1.6</v>
      </c>
      <c r="P11" s="11">
        <f t="shared" si="8"/>
        <v>1.6</v>
      </c>
      <c r="Q11" s="11">
        <f t="shared" si="8"/>
        <v>1.6</v>
      </c>
      <c r="R11" s="11">
        <f t="shared" si="8"/>
        <v>0</v>
      </c>
      <c r="S11" s="11">
        <f t="shared" si="8"/>
        <v>8</v>
      </c>
      <c r="T11" s="11">
        <f t="shared" si="8"/>
        <v>0</v>
      </c>
      <c r="U11" s="11">
        <f t="shared" si="8"/>
        <v>0</v>
      </c>
      <c r="V11" s="11">
        <f t="shared" si="8"/>
        <v>0</v>
      </c>
      <c r="W11" s="11">
        <f t="shared" si="8"/>
        <v>1.6</v>
      </c>
      <c r="X11" s="11">
        <f t="shared" si="8"/>
        <v>4.8</v>
      </c>
      <c r="Y11" s="11">
        <f t="shared" si="8"/>
        <v>1.6</v>
      </c>
      <c r="Z11" s="11">
        <f t="shared" si="8"/>
        <v>1.6</v>
      </c>
      <c r="AA11" s="11">
        <f t="shared" si="8"/>
        <v>0</v>
      </c>
      <c r="AB11" s="11">
        <f t="shared" si="8"/>
        <v>0</v>
      </c>
      <c r="AC11" s="11">
        <f t="shared" si="8"/>
        <v>11.200000000000001</v>
      </c>
      <c r="AD11" s="11">
        <f t="shared" si="8"/>
        <v>1.6</v>
      </c>
      <c r="AE11" s="11">
        <f t="shared" si="8"/>
        <v>1.6</v>
      </c>
      <c r="AF11" s="11">
        <f t="shared" si="8"/>
        <v>1.6</v>
      </c>
      <c r="AG11" s="11">
        <f t="shared" si="8"/>
        <v>1.6</v>
      </c>
      <c r="AH11" s="11">
        <f t="shared" si="8"/>
        <v>24</v>
      </c>
    </row>
    <row r="12" spans="1:35" x14ac:dyDescent="0.25">
      <c r="A12" s="29" t="s">
        <v>26</v>
      </c>
      <c r="B12" s="8" t="s">
        <v>9</v>
      </c>
      <c r="C12" s="11">
        <v>22</v>
      </c>
      <c r="D12" s="15">
        <v>2023</v>
      </c>
      <c r="E12" s="30">
        <f t="shared" si="5"/>
        <v>8.8000000000000007</v>
      </c>
      <c r="F12" s="24">
        <f t="shared" si="3"/>
        <v>5.5</v>
      </c>
      <c r="G12" s="21"/>
      <c r="H12" s="11">
        <f>$C$12*G2</f>
        <v>0</v>
      </c>
      <c r="I12" s="11">
        <f t="shared" ref="I12:AH12" si="9">$C$12*H2</f>
        <v>0</v>
      </c>
      <c r="J12" s="11">
        <f t="shared" si="9"/>
        <v>0</v>
      </c>
      <c r="K12" s="11">
        <f t="shared" si="9"/>
        <v>0</v>
      </c>
      <c r="L12" s="11">
        <f t="shared" si="9"/>
        <v>0</v>
      </c>
      <c r="M12" s="11">
        <f t="shared" si="9"/>
        <v>0.22</v>
      </c>
      <c r="N12" s="11">
        <f t="shared" si="9"/>
        <v>0.22</v>
      </c>
      <c r="O12" s="11">
        <f t="shared" si="9"/>
        <v>0.22</v>
      </c>
      <c r="P12" s="11">
        <f t="shared" si="9"/>
        <v>0</v>
      </c>
      <c r="Q12" s="11">
        <f t="shared" si="9"/>
        <v>1.1000000000000001</v>
      </c>
      <c r="R12" s="11">
        <f t="shared" si="9"/>
        <v>0</v>
      </c>
      <c r="S12" s="11">
        <f t="shared" si="9"/>
        <v>0</v>
      </c>
      <c r="T12" s="11">
        <f t="shared" si="9"/>
        <v>0</v>
      </c>
      <c r="U12" s="11">
        <f t="shared" si="9"/>
        <v>0.22</v>
      </c>
      <c r="V12" s="11">
        <f t="shared" si="9"/>
        <v>0.65999999999999992</v>
      </c>
      <c r="W12" s="11">
        <f t="shared" si="9"/>
        <v>0.22</v>
      </c>
      <c r="X12" s="11">
        <f t="shared" si="9"/>
        <v>0.22</v>
      </c>
      <c r="Y12" s="11">
        <f t="shared" si="9"/>
        <v>0</v>
      </c>
      <c r="Z12" s="11">
        <f t="shared" si="9"/>
        <v>0</v>
      </c>
      <c r="AA12" s="11">
        <f t="shared" si="9"/>
        <v>1.54</v>
      </c>
      <c r="AB12" s="11">
        <f t="shared" si="9"/>
        <v>0.22</v>
      </c>
      <c r="AC12" s="11">
        <f t="shared" si="9"/>
        <v>0.22</v>
      </c>
      <c r="AD12" s="11">
        <f t="shared" si="9"/>
        <v>0.22</v>
      </c>
      <c r="AE12" s="11">
        <f t="shared" si="9"/>
        <v>0.22</v>
      </c>
      <c r="AF12" s="11">
        <f t="shared" si="9"/>
        <v>3.3</v>
      </c>
      <c r="AG12" s="11">
        <f t="shared" si="9"/>
        <v>0</v>
      </c>
      <c r="AH12" s="11">
        <f t="shared" si="9"/>
        <v>0</v>
      </c>
    </row>
    <row r="13" spans="1:35" x14ac:dyDescent="0.25">
      <c r="A13" s="6" t="s">
        <v>27</v>
      </c>
      <c r="B13" s="8" t="s">
        <v>15</v>
      </c>
      <c r="C13" s="11">
        <v>65</v>
      </c>
      <c r="D13" s="15">
        <v>2022</v>
      </c>
      <c r="E13" s="30">
        <f t="shared" si="5"/>
        <v>26</v>
      </c>
      <c r="F13" s="24">
        <f t="shared" si="3"/>
        <v>26.000000000000004</v>
      </c>
      <c r="G13" s="21">
        <f>$C$13*G2</f>
        <v>0</v>
      </c>
      <c r="H13" s="21">
        <f t="shared" ref="H13:AH13" si="10">$C$13*H2</f>
        <v>0</v>
      </c>
      <c r="I13" s="21">
        <f t="shared" si="10"/>
        <v>0</v>
      </c>
      <c r="J13" s="21">
        <f t="shared" si="10"/>
        <v>0</v>
      </c>
      <c r="K13" s="21">
        <f t="shared" si="10"/>
        <v>0</v>
      </c>
      <c r="L13" s="21">
        <f t="shared" si="10"/>
        <v>0.65</v>
      </c>
      <c r="M13" s="21">
        <f t="shared" si="10"/>
        <v>0.65</v>
      </c>
      <c r="N13" s="21">
        <f t="shared" si="10"/>
        <v>0.65</v>
      </c>
      <c r="O13" s="21">
        <f t="shared" si="10"/>
        <v>0</v>
      </c>
      <c r="P13" s="21">
        <f t="shared" si="10"/>
        <v>3.25</v>
      </c>
      <c r="Q13" s="21">
        <f t="shared" si="10"/>
        <v>0</v>
      </c>
      <c r="R13" s="21">
        <f t="shared" si="10"/>
        <v>0</v>
      </c>
      <c r="S13" s="21">
        <f t="shared" si="10"/>
        <v>0</v>
      </c>
      <c r="T13" s="21">
        <f t="shared" si="10"/>
        <v>0.65</v>
      </c>
      <c r="U13" s="21">
        <f t="shared" si="10"/>
        <v>1.95</v>
      </c>
      <c r="V13" s="21">
        <f t="shared" si="10"/>
        <v>0.65</v>
      </c>
      <c r="W13" s="21">
        <f t="shared" si="10"/>
        <v>0.65</v>
      </c>
      <c r="X13" s="21">
        <f t="shared" si="10"/>
        <v>0</v>
      </c>
      <c r="Y13" s="21">
        <f t="shared" si="10"/>
        <v>0</v>
      </c>
      <c r="Z13" s="21">
        <f t="shared" si="10"/>
        <v>4.5500000000000007</v>
      </c>
      <c r="AA13" s="21">
        <f t="shared" si="10"/>
        <v>0.65</v>
      </c>
      <c r="AB13" s="21">
        <f t="shared" si="10"/>
        <v>0.65</v>
      </c>
      <c r="AC13" s="21">
        <f t="shared" si="10"/>
        <v>0.65</v>
      </c>
      <c r="AD13" s="21">
        <f t="shared" si="10"/>
        <v>0.65</v>
      </c>
      <c r="AE13" s="21">
        <f t="shared" si="10"/>
        <v>9.75</v>
      </c>
      <c r="AF13" s="21">
        <f t="shared" si="10"/>
        <v>0</v>
      </c>
      <c r="AG13" s="21">
        <f t="shared" si="10"/>
        <v>0</v>
      </c>
      <c r="AH13" s="21">
        <f t="shared" si="10"/>
        <v>0</v>
      </c>
    </row>
    <row r="14" spans="1:35" x14ac:dyDescent="0.25">
      <c r="A14" s="29" t="s">
        <v>28</v>
      </c>
      <c r="B14" s="8" t="s">
        <v>58</v>
      </c>
      <c r="C14" s="11">
        <v>100</v>
      </c>
      <c r="D14" s="15">
        <v>2015</v>
      </c>
      <c r="E14" s="30">
        <f t="shared" si="5"/>
        <v>40</v>
      </c>
      <c r="F14" s="24">
        <f t="shared" si="3"/>
        <v>39</v>
      </c>
      <c r="G14" s="21">
        <f>$C$14*M2</f>
        <v>1</v>
      </c>
      <c r="H14" s="21">
        <f t="shared" ref="H14:Y14" si="11">$C$14*N2</f>
        <v>1</v>
      </c>
      <c r="I14" s="21">
        <f t="shared" si="11"/>
        <v>0</v>
      </c>
      <c r="J14" s="21">
        <f t="shared" si="11"/>
        <v>5</v>
      </c>
      <c r="K14" s="21">
        <f t="shared" si="11"/>
        <v>0</v>
      </c>
      <c r="L14" s="21">
        <f t="shared" si="11"/>
        <v>0</v>
      </c>
      <c r="M14" s="21">
        <f t="shared" si="11"/>
        <v>0</v>
      </c>
      <c r="N14" s="21">
        <f t="shared" si="11"/>
        <v>1</v>
      </c>
      <c r="O14" s="21">
        <f t="shared" si="11"/>
        <v>3</v>
      </c>
      <c r="P14" s="21">
        <f t="shared" si="11"/>
        <v>1</v>
      </c>
      <c r="Q14" s="21">
        <f t="shared" si="11"/>
        <v>1</v>
      </c>
      <c r="R14" s="21">
        <f t="shared" si="11"/>
        <v>0</v>
      </c>
      <c r="S14" s="21">
        <f t="shared" si="11"/>
        <v>0</v>
      </c>
      <c r="T14" s="21">
        <f t="shared" si="11"/>
        <v>7.0000000000000009</v>
      </c>
      <c r="U14" s="21">
        <f t="shared" si="11"/>
        <v>1</v>
      </c>
      <c r="V14" s="21">
        <f t="shared" si="11"/>
        <v>1</v>
      </c>
      <c r="W14" s="21">
        <f t="shared" si="11"/>
        <v>1</v>
      </c>
      <c r="X14" s="21">
        <f t="shared" si="11"/>
        <v>1</v>
      </c>
      <c r="Y14" s="21">
        <f t="shared" si="11"/>
        <v>15</v>
      </c>
      <c r="Z14" s="21">
        <f t="shared" ref="Z14" si="12">$C$14*AF2</f>
        <v>0</v>
      </c>
      <c r="AA14" s="21">
        <f t="shared" ref="AA14" si="13">$C$14*AG2</f>
        <v>0</v>
      </c>
      <c r="AB14" s="21">
        <f t="shared" ref="AB14" si="14">$C$14*AH2</f>
        <v>0</v>
      </c>
      <c r="AC14" s="21">
        <f t="shared" ref="AC14" si="15">$C$14*AI2</f>
        <v>0</v>
      </c>
      <c r="AD14" s="21">
        <f t="shared" ref="AD14" si="16">$C$14*AJ2</f>
        <v>0</v>
      </c>
      <c r="AE14" s="21">
        <f t="shared" ref="AE14" si="17">$C$14*AK2</f>
        <v>0</v>
      </c>
      <c r="AF14" s="21">
        <f t="shared" ref="AF14" si="18">$C$14*AL2</f>
        <v>0</v>
      </c>
      <c r="AG14" s="21">
        <f t="shared" ref="AG14" si="19">$C$14*AM2</f>
        <v>0</v>
      </c>
      <c r="AH14" s="21">
        <f t="shared" ref="AH14" si="20">$C$14*AN2</f>
        <v>0</v>
      </c>
    </row>
    <row r="15" spans="1:35" x14ac:dyDescent="0.25">
      <c r="A15" s="6" t="s">
        <v>29</v>
      </c>
      <c r="B15" s="51" t="s">
        <v>78</v>
      </c>
      <c r="C15" s="11">
        <v>28</v>
      </c>
      <c r="D15" s="15">
        <v>2024</v>
      </c>
      <c r="E15" s="30">
        <f t="shared" si="5"/>
        <v>11.200000000000001</v>
      </c>
      <c r="F15" s="24">
        <f t="shared" si="3"/>
        <v>7.0000000000000018</v>
      </c>
      <c r="G15" s="21"/>
      <c r="H15" s="11">
        <f>$C$15*G2</f>
        <v>0</v>
      </c>
      <c r="I15" s="11">
        <f t="shared" ref="I15:AH15" si="21">$C$15*H2</f>
        <v>0</v>
      </c>
      <c r="J15" s="11">
        <f t="shared" si="21"/>
        <v>0</v>
      </c>
      <c r="K15" s="11">
        <f t="shared" si="21"/>
        <v>0</v>
      </c>
      <c r="L15" s="11">
        <f t="shared" si="21"/>
        <v>0</v>
      </c>
      <c r="M15" s="11">
        <f t="shared" si="21"/>
        <v>0.28000000000000003</v>
      </c>
      <c r="N15" s="11">
        <f t="shared" si="21"/>
        <v>0.28000000000000003</v>
      </c>
      <c r="O15" s="11">
        <f t="shared" si="21"/>
        <v>0.28000000000000003</v>
      </c>
      <c r="P15" s="11">
        <f t="shared" si="21"/>
        <v>0</v>
      </c>
      <c r="Q15" s="11">
        <f t="shared" si="21"/>
        <v>1.4000000000000001</v>
      </c>
      <c r="R15" s="11">
        <f t="shared" si="21"/>
        <v>0</v>
      </c>
      <c r="S15" s="11">
        <f t="shared" si="21"/>
        <v>0</v>
      </c>
      <c r="T15" s="11">
        <f t="shared" si="21"/>
        <v>0</v>
      </c>
      <c r="U15" s="11">
        <f t="shared" si="21"/>
        <v>0.28000000000000003</v>
      </c>
      <c r="V15" s="11">
        <f t="shared" si="21"/>
        <v>0.84</v>
      </c>
      <c r="W15" s="11">
        <f t="shared" si="21"/>
        <v>0.28000000000000003</v>
      </c>
      <c r="X15" s="11">
        <f t="shared" si="21"/>
        <v>0.28000000000000003</v>
      </c>
      <c r="Y15" s="11">
        <f t="shared" si="21"/>
        <v>0</v>
      </c>
      <c r="Z15" s="11">
        <f t="shared" si="21"/>
        <v>0</v>
      </c>
      <c r="AA15" s="11">
        <f t="shared" si="21"/>
        <v>1.9600000000000002</v>
      </c>
      <c r="AB15" s="11">
        <f t="shared" si="21"/>
        <v>0.28000000000000003</v>
      </c>
      <c r="AC15" s="11">
        <f t="shared" si="21"/>
        <v>0.28000000000000003</v>
      </c>
      <c r="AD15" s="11">
        <f t="shared" si="21"/>
        <v>0.28000000000000003</v>
      </c>
      <c r="AE15" s="11">
        <f t="shared" si="21"/>
        <v>0.28000000000000003</v>
      </c>
      <c r="AF15" s="11">
        <f t="shared" si="21"/>
        <v>4.2</v>
      </c>
      <c r="AG15" s="11">
        <f t="shared" si="21"/>
        <v>0</v>
      </c>
      <c r="AH15" s="11">
        <f t="shared" si="21"/>
        <v>0</v>
      </c>
    </row>
    <row r="16" spans="1:35" x14ac:dyDescent="0.25">
      <c r="A16" s="29" t="s">
        <v>30</v>
      </c>
      <c r="B16" s="51" t="s">
        <v>70</v>
      </c>
      <c r="C16" s="11">
        <v>33</v>
      </c>
      <c r="D16" s="15">
        <v>2025</v>
      </c>
      <c r="E16" s="30">
        <f t="shared" si="5"/>
        <v>13.200000000000001</v>
      </c>
      <c r="F16" s="24">
        <f t="shared" si="3"/>
        <v>7.92</v>
      </c>
      <c r="G16" s="21"/>
      <c r="H16" s="11"/>
      <c r="I16" s="21">
        <f>$C$16*G2</f>
        <v>0</v>
      </c>
      <c r="J16" s="21">
        <f t="shared" ref="J16:AH16" si="22">$C$16*H2</f>
        <v>0</v>
      </c>
      <c r="K16" s="21">
        <f t="shared" si="22"/>
        <v>0</v>
      </c>
      <c r="L16" s="21">
        <f t="shared" si="22"/>
        <v>0</v>
      </c>
      <c r="M16" s="21">
        <f t="shared" si="22"/>
        <v>0</v>
      </c>
      <c r="N16" s="21">
        <f t="shared" si="22"/>
        <v>0.33</v>
      </c>
      <c r="O16" s="21">
        <f t="shared" si="22"/>
        <v>0.33</v>
      </c>
      <c r="P16" s="21">
        <f t="shared" si="22"/>
        <v>0.33</v>
      </c>
      <c r="Q16" s="21">
        <f t="shared" si="22"/>
        <v>0</v>
      </c>
      <c r="R16" s="21">
        <f t="shared" si="22"/>
        <v>1.6500000000000001</v>
      </c>
      <c r="S16" s="21">
        <f t="shared" si="22"/>
        <v>0</v>
      </c>
      <c r="T16" s="21">
        <f t="shared" si="22"/>
        <v>0</v>
      </c>
      <c r="U16" s="21">
        <f t="shared" si="22"/>
        <v>0</v>
      </c>
      <c r="V16" s="21">
        <f t="shared" si="22"/>
        <v>0.33</v>
      </c>
      <c r="W16" s="21">
        <f t="shared" si="22"/>
        <v>0.99</v>
      </c>
      <c r="X16" s="21">
        <f t="shared" si="22"/>
        <v>0.33</v>
      </c>
      <c r="Y16" s="21">
        <f t="shared" si="22"/>
        <v>0.33</v>
      </c>
      <c r="Z16" s="21">
        <f t="shared" si="22"/>
        <v>0</v>
      </c>
      <c r="AA16" s="21">
        <f t="shared" si="22"/>
        <v>0</v>
      </c>
      <c r="AB16" s="21">
        <f t="shared" si="22"/>
        <v>2.31</v>
      </c>
      <c r="AC16" s="21">
        <f t="shared" si="22"/>
        <v>0.33</v>
      </c>
      <c r="AD16" s="21">
        <f t="shared" si="22"/>
        <v>0.33</v>
      </c>
      <c r="AE16" s="21">
        <f t="shared" si="22"/>
        <v>0.33</v>
      </c>
      <c r="AF16" s="21">
        <f t="shared" si="22"/>
        <v>0.33</v>
      </c>
      <c r="AG16" s="21">
        <f t="shared" si="22"/>
        <v>4.95</v>
      </c>
      <c r="AH16" s="21">
        <f t="shared" si="22"/>
        <v>0</v>
      </c>
    </row>
    <row r="17" spans="1:34" x14ac:dyDescent="0.25">
      <c r="A17" s="6" t="s">
        <v>31</v>
      </c>
      <c r="B17" s="51" t="s">
        <v>77</v>
      </c>
      <c r="C17" s="11">
        <v>16</v>
      </c>
      <c r="D17" s="15"/>
      <c r="E17" s="30">
        <f t="shared" si="5"/>
        <v>6.4</v>
      </c>
      <c r="F17" s="24">
        <f t="shared" si="3"/>
        <v>3.6800000000000006</v>
      </c>
      <c r="G17" s="21"/>
      <c r="H17" s="11"/>
      <c r="I17" s="21"/>
      <c r="J17" s="21">
        <f>$C$17*G2</f>
        <v>0</v>
      </c>
      <c r="K17" s="21">
        <f t="shared" ref="K17:AH17" si="23">$C$17*H2</f>
        <v>0</v>
      </c>
      <c r="L17" s="21">
        <f t="shared" si="23"/>
        <v>0</v>
      </c>
      <c r="M17" s="21">
        <f t="shared" si="23"/>
        <v>0</v>
      </c>
      <c r="N17" s="21">
        <f t="shared" si="23"/>
        <v>0</v>
      </c>
      <c r="O17" s="21">
        <f t="shared" si="23"/>
        <v>0.16</v>
      </c>
      <c r="P17" s="21">
        <f t="shared" si="23"/>
        <v>0.16</v>
      </c>
      <c r="Q17" s="21">
        <f t="shared" si="23"/>
        <v>0.16</v>
      </c>
      <c r="R17" s="21">
        <f t="shared" si="23"/>
        <v>0</v>
      </c>
      <c r="S17" s="21">
        <f t="shared" si="23"/>
        <v>0.8</v>
      </c>
      <c r="T17" s="21">
        <f t="shared" si="23"/>
        <v>0</v>
      </c>
      <c r="U17" s="21">
        <f t="shared" si="23"/>
        <v>0</v>
      </c>
      <c r="V17" s="21">
        <f t="shared" si="23"/>
        <v>0</v>
      </c>
      <c r="W17" s="21">
        <f t="shared" si="23"/>
        <v>0.16</v>
      </c>
      <c r="X17" s="21">
        <f t="shared" si="23"/>
        <v>0.48</v>
      </c>
      <c r="Y17" s="21">
        <f t="shared" si="23"/>
        <v>0.16</v>
      </c>
      <c r="Z17" s="21">
        <f t="shared" si="23"/>
        <v>0.16</v>
      </c>
      <c r="AA17" s="21">
        <f t="shared" si="23"/>
        <v>0</v>
      </c>
      <c r="AB17" s="21">
        <f t="shared" si="23"/>
        <v>0</v>
      </c>
      <c r="AC17" s="21">
        <f t="shared" si="23"/>
        <v>1.1200000000000001</v>
      </c>
      <c r="AD17" s="21">
        <f t="shared" si="23"/>
        <v>0.16</v>
      </c>
      <c r="AE17" s="21">
        <f t="shared" si="23"/>
        <v>0.16</v>
      </c>
      <c r="AF17" s="21">
        <f t="shared" si="23"/>
        <v>0.16</v>
      </c>
      <c r="AG17" s="21">
        <f t="shared" si="23"/>
        <v>0.16</v>
      </c>
      <c r="AH17" s="21">
        <f t="shared" si="23"/>
        <v>2.4</v>
      </c>
    </row>
    <row r="18" spans="1:34" x14ac:dyDescent="0.25">
      <c r="A18" s="29" t="s">
        <v>81</v>
      </c>
      <c r="B18" s="51" t="s">
        <v>76</v>
      </c>
      <c r="C18" s="11">
        <v>15.5</v>
      </c>
      <c r="D18" s="15"/>
      <c r="E18" s="30">
        <f t="shared" si="5"/>
        <v>6.2</v>
      </c>
      <c r="F18" s="24">
        <f t="shared" si="3"/>
        <v>3.7199999999999993</v>
      </c>
      <c r="G18" s="21"/>
      <c r="H18" s="11"/>
      <c r="I18" s="21">
        <f>$C$18*G2</f>
        <v>0</v>
      </c>
      <c r="J18" s="21">
        <f t="shared" ref="J18:AH18" si="24">$C$18*H2</f>
        <v>0</v>
      </c>
      <c r="K18" s="21">
        <f t="shared" si="24"/>
        <v>0</v>
      </c>
      <c r="L18" s="21">
        <f t="shared" si="24"/>
        <v>0</v>
      </c>
      <c r="M18" s="21">
        <f t="shared" si="24"/>
        <v>0</v>
      </c>
      <c r="N18" s="21">
        <f t="shared" si="24"/>
        <v>0.155</v>
      </c>
      <c r="O18" s="21">
        <f t="shared" si="24"/>
        <v>0.155</v>
      </c>
      <c r="P18" s="21">
        <f t="shared" si="24"/>
        <v>0.155</v>
      </c>
      <c r="Q18" s="21">
        <f t="shared" si="24"/>
        <v>0</v>
      </c>
      <c r="R18" s="21">
        <f t="shared" si="24"/>
        <v>0.77500000000000002</v>
      </c>
      <c r="S18" s="21">
        <f t="shared" si="24"/>
        <v>0</v>
      </c>
      <c r="T18" s="21">
        <f t="shared" si="24"/>
        <v>0</v>
      </c>
      <c r="U18" s="21">
        <f t="shared" si="24"/>
        <v>0</v>
      </c>
      <c r="V18" s="21">
        <f t="shared" si="24"/>
        <v>0.155</v>
      </c>
      <c r="W18" s="21">
        <f t="shared" si="24"/>
        <v>0.46499999999999997</v>
      </c>
      <c r="X18" s="21">
        <f t="shared" si="24"/>
        <v>0.155</v>
      </c>
      <c r="Y18" s="21">
        <f t="shared" si="24"/>
        <v>0.155</v>
      </c>
      <c r="Z18" s="21">
        <f t="shared" si="24"/>
        <v>0</v>
      </c>
      <c r="AA18" s="21">
        <f t="shared" si="24"/>
        <v>0</v>
      </c>
      <c r="AB18" s="21">
        <f t="shared" si="24"/>
        <v>1.0850000000000002</v>
      </c>
      <c r="AC18" s="21">
        <f t="shared" si="24"/>
        <v>0.155</v>
      </c>
      <c r="AD18" s="21">
        <f t="shared" si="24"/>
        <v>0.155</v>
      </c>
      <c r="AE18" s="21">
        <f t="shared" si="24"/>
        <v>0.155</v>
      </c>
      <c r="AF18" s="21">
        <f t="shared" si="24"/>
        <v>0.155</v>
      </c>
      <c r="AG18" s="21">
        <f t="shared" si="24"/>
        <v>2.3249999999999997</v>
      </c>
      <c r="AH18" s="21">
        <f t="shared" si="24"/>
        <v>0</v>
      </c>
    </row>
    <row r="19" spans="1:34" x14ac:dyDescent="0.25">
      <c r="A19" s="6" t="s">
        <v>82</v>
      </c>
      <c r="B19" s="8" t="s">
        <v>107</v>
      </c>
      <c r="C19" s="11">
        <v>20</v>
      </c>
      <c r="D19" s="15">
        <v>2026</v>
      </c>
      <c r="E19" s="30">
        <f t="shared" si="5"/>
        <v>8</v>
      </c>
      <c r="F19" s="24">
        <f t="shared" si="3"/>
        <v>4.6000000000000005</v>
      </c>
      <c r="G19" s="21"/>
      <c r="H19" s="11"/>
      <c r="I19" s="21"/>
      <c r="J19" s="21">
        <f>$C$19*G2</f>
        <v>0</v>
      </c>
      <c r="K19" s="21">
        <f t="shared" ref="K19:AH19" si="25">$C$19*H2</f>
        <v>0</v>
      </c>
      <c r="L19" s="21">
        <f t="shared" si="25"/>
        <v>0</v>
      </c>
      <c r="M19" s="21">
        <f t="shared" si="25"/>
        <v>0</v>
      </c>
      <c r="N19" s="21">
        <f t="shared" si="25"/>
        <v>0</v>
      </c>
      <c r="O19" s="21">
        <f t="shared" si="25"/>
        <v>0.2</v>
      </c>
      <c r="P19" s="21">
        <f t="shared" si="25"/>
        <v>0.2</v>
      </c>
      <c r="Q19" s="21">
        <f t="shared" si="25"/>
        <v>0.2</v>
      </c>
      <c r="R19" s="21">
        <f t="shared" si="25"/>
        <v>0</v>
      </c>
      <c r="S19" s="21">
        <f t="shared" si="25"/>
        <v>1</v>
      </c>
      <c r="T19" s="21">
        <f t="shared" si="25"/>
        <v>0</v>
      </c>
      <c r="U19" s="21">
        <f t="shared" si="25"/>
        <v>0</v>
      </c>
      <c r="V19" s="21">
        <f t="shared" si="25"/>
        <v>0</v>
      </c>
      <c r="W19" s="21">
        <f t="shared" si="25"/>
        <v>0.2</v>
      </c>
      <c r="X19" s="21">
        <f t="shared" si="25"/>
        <v>0.6</v>
      </c>
      <c r="Y19" s="21">
        <f t="shared" si="25"/>
        <v>0.2</v>
      </c>
      <c r="Z19" s="21">
        <f t="shared" si="25"/>
        <v>0.2</v>
      </c>
      <c r="AA19" s="21">
        <f t="shared" si="25"/>
        <v>0</v>
      </c>
      <c r="AB19" s="21">
        <f t="shared" si="25"/>
        <v>0</v>
      </c>
      <c r="AC19" s="21">
        <f t="shared" si="25"/>
        <v>1.4000000000000001</v>
      </c>
      <c r="AD19" s="21">
        <f t="shared" si="25"/>
        <v>0.2</v>
      </c>
      <c r="AE19" s="21">
        <f t="shared" si="25"/>
        <v>0.2</v>
      </c>
      <c r="AF19" s="21">
        <f t="shared" si="25"/>
        <v>0.2</v>
      </c>
      <c r="AG19" s="21">
        <f t="shared" si="25"/>
        <v>0.2</v>
      </c>
      <c r="AH19" s="21">
        <f t="shared" si="25"/>
        <v>3</v>
      </c>
    </row>
    <row r="20" spans="1:34" x14ac:dyDescent="0.25">
      <c r="A20" s="29" t="s">
        <v>83</v>
      </c>
      <c r="B20" s="8"/>
      <c r="C20" s="11"/>
      <c r="D20" s="15"/>
      <c r="E20" s="30"/>
      <c r="F20" s="24">
        <f t="shared" si="3"/>
        <v>0</v>
      </c>
      <c r="G20" s="21"/>
      <c r="H20" s="11"/>
      <c r="I20" s="21"/>
      <c r="J20" s="11"/>
      <c r="K20" s="21"/>
      <c r="L20" s="11"/>
      <c r="M20" s="21"/>
      <c r="N20" s="26"/>
    </row>
    <row r="21" spans="1:34" x14ac:dyDescent="0.25">
      <c r="A21" s="6" t="s">
        <v>84</v>
      </c>
      <c r="B21" s="8"/>
      <c r="C21" s="11"/>
      <c r="D21" s="15"/>
      <c r="E21" s="30"/>
      <c r="F21" s="24"/>
      <c r="G21" s="21"/>
      <c r="H21" s="11"/>
      <c r="I21" s="21"/>
      <c r="J21" s="11"/>
      <c r="K21" s="21"/>
      <c r="L21" s="11"/>
      <c r="M21" s="21"/>
      <c r="N21" s="26"/>
    </row>
    <row r="22" spans="1:34" x14ac:dyDescent="0.25">
      <c r="A22" s="29" t="s">
        <v>85</v>
      </c>
      <c r="B22" s="8"/>
      <c r="C22" s="11"/>
      <c r="D22" s="15"/>
      <c r="E22" s="30"/>
      <c r="F22" s="24"/>
      <c r="G22" s="21"/>
      <c r="H22" s="11"/>
      <c r="I22" s="21"/>
      <c r="J22" s="11"/>
      <c r="K22" s="21"/>
      <c r="L22" s="11"/>
      <c r="M22" s="21"/>
      <c r="N22" s="26"/>
    </row>
    <row r="23" spans="1:34" x14ac:dyDescent="0.25">
      <c r="A23" s="6" t="s">
        <v>86</v>
      </c>
      <c r="B23" s="8"/>
      <c r="C23" s="11"/>
      <c r="D23" s="15"/>
      <c r="E23" s="30"/>
      <c r="F23" s="24"/>
      <c r="G23" s="21"/>
      <c r="H23" s="11"/>
      <c r="I23" s="21"/>
      <c r="J23" s="11"/>
      <c r="K23" s="21"/>
      <c r="L23" s="11"/>
      <c r="M23" s="21"/>
      <c r="N23" s="26"/>
    </row>
    <row r="24" spans="1:34" x14ac:dyDescent="0.25">
      <c r="A24" s="29" t="s">
        <v>87</v>
      </c>
      <c r="B24" s="8"/>
      <c r="C24" s="11"/>
      <c r="D24" s="15"/>
      <c r="E24" s="30"/>
      <c r="F24" s="24"/>
      <c r="G24" s="21"/>
      <c r="H24" s="11"/>
      <c r="I24" s="21"/>
      <c r="J24" s="11"/>
      <c r="K24" s="21"/>
      <c r="L24" s="11"/>
      <c r="M24" s="21"/>
      <c r="N24" s="26"/>
    </row>
    <row r="25" spans="1:34" x14ac:dyDescent="0.25">
      <c r="A25" s="6" t="s">
        <v>88</v>
      </c>
      <c r="B25" s="8"/>
      <c r="C25" s="11"/>
      <c r="D25" s="15"/>
      <c r="E25" s="30"/>
      <c r="F25" s="24"/>
      <c r="G25" s="21"/>
      <c r="H25" s="11"/>
      <c r="I25" s="21"/>
      <c r="J25" s="11"/>
      <c r="K25" s="21"/>
      <c r="L25" s="11"/>
      <c r="M25" s="21"/>
      <c r="N25" s="26"/>
    </row>
    <row r="26" spans="1:34" x14ac:dyDescent="0.25">
      <c r="A26" s="29" t="s">
        <v>89</v>
      </c>
      <c r="B26" s="8"/>
      <c r="C26" s="11"/>
      <c r="D26" s="15"/>
      <c r="E26" s="30"/>
      <c r="F26" s="24"/>
      <c r="G26" s="21"/>
      <c r="H26" s="11"/>
      <c r="I26" s="21"/>
      <c r="J26" s="11"/>
      <c r="K26" s="21"/>
      <c r="L26" s="11"/>
      <c r="M26" s="21"/>
      <c r="N26" s="26"/>
    </row>
    <row r="27" spans="1:34" x14ac:dyDescent="0.25">
      <c r="A27" s="6" t="s">
        <v>90</v>
      </c>
      <c r="B27" s="8"/>
      <c r="C27" s="11"/>
      <c r="D27" s="15"/>
      <c r="E27" s="30"/>
      <c r="F27" s="24"/>
      <c r="G27" s="21"/>
      <c r="H27" s="11"/>
      <c r="I27" s="21"/>
      <c r="J27" s="11"/>
      <c r="K27" s="21"/>
      <c r="L27" s="11"/>
      <c r="M27" s="21"/>
      <c r="N27" s="26"/>
    </row>
    <row r="28" spans="1:34" x14ac:dyDescent="0.25">
      <c r="A28" s="29" t="s">
        <v>91</v>
      </c>
      <c r="B28" s="8"/>
      <c r="C28" s="11"/>
      <c r="D28" s="15"/>
      <c r="E28" s="30"/>
      <c r="F28" s="24"/>
      <c r="G28" s="21"/>
      <c r="H28" s="11"/>
      <c r="I28" s="21"/>
      <c r="J28" s="11"/>
      <c r="K28" s="21"/>
      <c r="L28" s="11"/>
      <c r="M28" s="21"/>
      <c r="N28" s="26"/>
    </row>
    <row r="29" spans="1:34" x14ac:dyDescent="0.25">
      <c r="A29" s="6" t="s">
        <v>92</v>
      </c>
      <c r="B29" s="8"/>
      <c r="C29" s="11"/>
      <c r="D29" s="15"/>
      <c r="E29" s="30"/>
      <c r="F29" s="24"/>
      <c r="G29" s="21"/>
      <c r="H29" s="11"/>
      <c r="I29" s="21"/>
      <c r="J29" s="11"/>
      <c r="K29" s="21"/>
      <c r="L29" s="11"/>
      <c r="M29" s="21"/>
      <c r="N29" s="26"/>
    </row>
    <row r="30" spans="1:34" x14ac:dyDescent="0.25">
      <c r="A30" s="29" t="s">
        <v>93</v>
      </c>
      <c r="B30" s="8"/>
      <c r="C30" s="11"/>
      <c r="D30" s="15"/>
      <c r="E30" s="30"/>
      <c r="F30" s="24"/>
      <c r="G30" s="21"/>
      <c r="H30" s="11"/>
      <c r="I30" s="21"/>
      <c r="J30" s="11"/>
      <c r="K30" s="21"/>
      <c r="L30" s="11"/>
      <c r="M30" s="21"/>
      <c r="N30" s="26"/>
    </row>
    <row r="31" spans="1:34" x14ac:dyDescent="0.25">
      <c r="A31" s="6" t="s">
        <v>94</v>
      </c>
      <c r="B31" s="8"/>
      <c r="C31" s="11"/>
      <c r="D31" s="15"/>
      <c r="E31" s="30"/>
      <c r="F31" s="24"/>
      <c r="G31" s="21"/>
      <c r="H31" s="11"/>
      <c r="I31" s="21"/>
      <c r="J31" s="11"/>
      <c r="K31" s="21"/>
      <c r="L31" s="11"/>
      <c r="M31" s="21"/>
      <c r="N31" s="26"/>
    </row>
    <row r="32" spans="1:34" ht="15.75" thickBot="1" x14ac:dyDescent="0.3">
      <c r="A32" s="29" t="s">
        <v>95</v>
      </c>
      <c r="B32" s="8"/>
      <c r="C32" s="11"/>
      <c r="D32" s="15"/>
      <c r="E32" s="30"/>
      <c r="F32" s="24"/>
      <c r="G32" s="21"/>
      <c r="H32" s="11"/>
      <c r="I32" s="21"/>
      <c r="J32" s="11"/>
      <c r="K32" s="21"/>
      <c r="L32" s="11"/>
      <c r="M32" s="21"/>
      <c r="N32" s="26"/>
    </row>
    <row r="33" spans="1:34" s="35" customFormat="1" x14ac:dyDescent="0.25">
      <c r="A33" s="42" t="s">
        <v>32</v>
      </c>
      <c r="B33" s="43" t="s">
        <v>33</v>
      </c>
      <c r="C33" s="44"/>
      <c r="D33" s="45"/>
      <c r="E33" s="46" t="e">
        <f>SUM(E34:E43)</f>
        <v>#VALUE!</v>
      </c>
      <c r="F33" s="46">
        <f>SUM(G33:N33)</f>
        <v>3.7</v>
      </c>
      <c r="G33" s="40">
        <f>SUM(G34:G43)</f>
        <v>0.45</v>
      </c>
      <c r="H33" s="40">
        <f t="shared" ref="H33" si="26">SUM(H34:H43)</f>
        <v>0.45</v>
      </c>
      <c r="I33" s="40">
        <f t="shared" ref="I33" si="27">SUM(I34:I43)</f>
        <v>0.45</v>
      </c>
      <c r="J33" s="40">
        <f t="shared" ref="J33" si="28">SUM(J34:J43)</f>
        <v>0.45</v>
      </c>
      <c r="K33" s="40">
        <f t="shared" ref="K33" si="29">SUM(K34:K43)</f>
        <v>0.45</v>
      </c>
      <c r="L33" s="40">
        <f t="shared" ref="L33" si="30">SUM(L34:L43)</f>
        <v>0.45</v>
      </c>
      <c r="M33" s="40">
        <f t="shared" ref="M33" si="31">SUM(M34:M43)</f>
        <v>0.5</v>
      </c>
      <c r="N33" s="40">
        <f t="shared" ref="N33" si="32">SUM(N34:N43)</f>
        <v>0.5</v>
      </c>
      <c r="O33" s="40">
        <f t="shared" ref="O33" si="33">SUM(O34:O43)</f>
        <v>0.5</v>
      </c>
      <c r="P33" s="40">
        <f t="shared" ref="P33" si="34">SUM(P34:P43)</f>
        <v>0.5</v>
      </c>
      <c r="Q33" s="40">
        <f t="shared" ref="Q33" si="35">SUM(Q34:Q43)</f>
        <v>0.5</v>
      </c>
      <c r="R33" s="40">
        <f t="shared" ref="R33" si="36">SUM(R34:R43)</f>
        <v>0.5</v>
      </c>
      <c r="S33" s="40">
        <f t="shared" ref="S33" si="37">SUM(S34:S43)</f>
        <v>0.5</v>
      </c>
      <c r="T33" s="40">
        <f t="shared" ref="T33" si="38">SUM(T34:T43)</f>
        <v>0.55000000000000004</v>
      </c>
      <c r="U33" s="40">
        <f t="shared" ref="U33" si="39">SUM(U34:U43)</f>
        <v>0.55000000000000004</v>
      </c>
      <c r="V33" s="40">
        <f t="shared" ref="V33" si="40">SUM(V34:V43)</f>
        <v>0.55000000000000004</v>
      </c>
      <c r="W33" s="40">
        <f t="shared" ref="W33" si="41">SUM(W34:W43)</f>
        <v>0.55000000000000004</v>
      </c>
      <c r="X33" s="40">
        <f t="shared" ref="X33" si="42">SUM(X34:X43)</f>
        <v>0.55000000000000004</v>
      </c>
      <c r="Y33" s="40">
        <f t="shared" ref="Y33" si="43">SUM(Y34:Y43)</f>
        <v>0.55000000000000004</v>
      </c>
      <c r="Z33" s="40">
        <f t="shared" ref="Z33" si="44">SUM(Z34:Z43)</f>
        <v>0.6</v>
      </c>
      <c r="AA33" s="40">
        <f t="shared" ref="AA33" si="45">SUM(AA34:AA43)</f>
        <v>0.6</v>
      </c>
      <c r="AB33" s="40">
        <f t="shared" ref="AB33" si="46">SUM(AB34:AB43)</f>
        <v>0.6</v>
      </c>
      <c r="AC33" s="40">
        <f t="shared" ref="AC33" si="47">SUM(AC34:AC43)</f>
        <v>0.6</v>
      </c>
      <c r="AD33" s="40">
        <f t="shared" ref="AD33" si="48">SUM(AD34:AD43)</f>
        <v>0.6</v>
      </c>
      <c r="AE33" s="40">
        <f t="shared" ref="AE33:AH33" si="49">SUM(AE34:AE43)</f>
        <v>0.6</v>
      </c>
      <c r="AF33" s="40">
        <f t="shared" si="49"/>
        <v>0.6</v>
      </c>
      <c r="AG33" s="40">
        <f t="shared" si="49"/>
        <v>0.6</v>
      </c>
      <c r="AH33" s="40">
        <f t="shared" si="49"/>
        <v>0.6</v>
      </c>
    </row>
    <row r="34" spans="1:34" x14ac:dyDescent="0.25">
      <c r="A34" s="6" t="s">
        <v>34</v>
      </c>
      <c r="B34" s="8" t="s">
        <v>7</v>
      </c>
      <c r="C34" s="11" t="s">
        <v>62</v>
      </c>
      <c r="D34" s="15"/>
      <c r="E34" s="30" t="e">
        <f t="shared" ref="E34:E43" si="50">C34*0.4</f>
        <v>#VALUE!</v>
      </c>
      <c r="F34" s="24">
        <f t="shared" ref="F34:F43" si="51">SUM(G34:AE34)</f>
        <v>13.1</v>
      </c>
      <c r="G34" s="21">
        <v>0.45</v>
      </c>
      <c r="H34" s="21">
        <v>0.45</v>
      </c>
      <c r="I34" s="21">
        <v>0.45</v>
      </c>
      <c r="J34" s="21">
        <v>0.45</v>
      </c>
      <c r="K34" s="21">
        <v>0.45</v>
      </c>
      <c r="L34" s="21">
        <v>0.45</v>
      </c>
      <c r="M34" s="33">
        <v>0.5</v>
      </c>
      <c r="N34" s="33">
        <v>0.5</v>
      </c>
      <c r="O34" s="33">
        <v>0.5</v>
      </c>
      <c r="P34" s="33">
        <v>0.5</v>
      </c>
      <c r="Q34" s="33">
        <v>0.5</v>
      </c>
      <c r="R34" s="33">
        <v>0.5</v>
      </c>
      <c r="S34" s="33">
        <v>0.5</v>
      </c>
      <c r="T34" s="33">
        <v>0.55000000000000004</v>
      </c>
      <c r="U34" s="33">
        <v>0.55000000000000004</v>
      </c>
      <c r="V34" s="33">
        <v>0.55000000000000004</v>
      </c>
      <c r="W34" s="33">
        <v>0.55000000000000004</v>
      </c>
      <c r="X34" s="33">
        <v>0.55000000000000004</v>
      </c>
      <c r="Y34" s="33">
        <v>0.55000000000000004</v>
      </c>
      <c r="Z34" s="33">
        <v>0.6</v>
      </c>
      <c r="AA34" s="33">
        <v>0.6</v>
      </c>
      <c r="AB34" s="33">
        <v>0.6</v>
      </c>
      <c r="AC34" s="33">
        <v>0.6</v>
      </c>
      <c r="AD34" s="33">
        <v>0.6</v>
      </c>
      <c r="AE34" s="33">
        <v>0.6</v>
      </c>
      <c r="AF34" s="33">
        <v>0.6</v>
      </c>
      <c r="AG34" s="33">
        <v>0.6</v>
      </c>
      <c r="AH34" s="33">
        <v>0.6</v>
      </c>
    </row>
    <row r="35" spans="1:34" x14ac:dyDescent="0.25">
      <c r="A35" s="6" t="s">
        <v>35</v>
      </c>
      <c r="B35" s="8"/>
      <c r="C35" s="11"/>
      <c r="D35" s="15"/>
      <c r="E35" s="30">
        <f t="shared" si="50"/>
        <v>0</v>
      </c>
      <c r="F35" s="24">
        <f t="shared" si="51"/>
        <v>0</v>
      </c>
      <c r="G35" s="21"/>
      <c r="H35" s="11"/>
      <c r="I35" s="21"/>
      <c r="J35" s="11"/>
      <c r="K35" s="21"/>
      <c r="L35" s="11"/>
      <c r="M35" s="21"/>
      <c r="N35" s="26"/>
    </row>
    <row r="36" spans="1:34" x14ac:dyDescent="0.25">
      <c r="A36" s="6" t="s">
        <v>36</v>
      </c>
      <c r="B36" s="8"/>
      <c r="C36" s="11"/>
      <c r="D36" s="15"/>
      <c r="E36" s="30">
        <f t="shared" si="50"/>
        <v>0</v>
      </c>
      <c r="F36" s="24">
        <f t="shared" si="51"/>
        <v>0</v>
      </c>
      <c r="G36" s="21"/>
      <c r="H36" s="11"/>
      <c r="I36" s="21"/>
      <c r="J36" s="11"/>
      <c r="K36" s="21"/>
      <c r="L36" s="11"/>
      <c r="M36" s="21"/>
      <c r="N36" s="26"/>
    </row>
    <row r="37" spans="1:34" x14ac:dyDescent="0.25">
      <c r="A37" s="6" t="s">
        <v>37</v>
      </c>
      <c r="B37" s="8"/>
      <c r="C37" s="11"/>
      <c r="D37" s="15"/>
      <c r="E37" s="30">
        <f t="shared" si="50"/>
        <v>0</v>
      </c>
      <c r="F37" s="24">
        <f t="shared" si="51"/>
        <v>0</v>
      </c>
      <c r="G37" s="21"/>
      <c r="H37" s="11"/>
      <c r="I37" s="21"/>
      <c r="J37" s="11"/>
      <c r="K37" s="21"/>
      <c r="L37" s="11"/>
      <c r="M37" s="21"/>
      <c r="N37" s="26"/>
    </row>
    <row r="38" spans="1:34" x14ac:dyDescent="0.25">
      <c r="A38" s="6" t="s">
        <v>38</v>
      </c>
      <c r="B38" s="8"/>
      <c r="C38" s="11"/>
      <c r="D38" s="15"/>
      <c r="E38" s="30">
        <f t="shared" si="50"/>
        <v>0</v>
      </c>
      <c r="F38" s="24">
        <f t="shared" si="51"/>
        <v>0</v>
      </c>
      <c r="G38" s="21"/>
      <c r="H38" s="11"/>
      <c r="I38" s="21"/>
      <c r="J38" s="11"/>
      <c r="K38" s="21"/>
      <c r="L38" s="11"/>
      <c r="M38" s="21"/>
      <c r="N38" s="26"/>
    </row>
    <row r="39" spans="1:34" x14ac:dyDescent="0.25">
      <c r="A39" s="6" t="s">
        <v>39</v>
      </c>
      <c r="B39" s="8"/>
      <c r="C39" s="11"/>
      <c r="D39" s="15"/>
      <c r="E39" s="30">
        <f t="shared" si="50"/>
        <v>0</v>
      </c>
      <c r="F39" s="24">
        <f t="shared" si="51"/>
        <v>0</v>
      </c>
      <c r="G39" s="21"/>
      <c r="H39" s="11"/>
      <c r="I39" s="21"/>
      <c r="J39" s="11"/>
      <c r="K39" s="21"/>
      <c r="L39" s="11"/>
      <c r="M39" s="21"/>
      <c r="N39" s="26"/>
    </row>
    <row r="40" spans="1:34" x14ac:dyDescent="0.25">
      <c r="A40" s="6" t="s">
        <v>40</v>
      </c>
      <c r="B40" s="8"/>
      <c r="C40" s="11"/>
      <c r="D40" s="15"/>
      <c r="E40" s="30">
        <f t="shared" si="50"/>
        <v>0</v>
      </c>
      <c r="F40" s="24">
        <f t="shared" si="51"/>
        <v>0</v>
      </c>
      <c r="G40" s="21"/>
      <c r="H40" s="11"/>
      <c r="I40" s="21"/>
      <c r="J40" s="11"/>
      <c r="K40" s="21"/>
      <c r="L40" s="11"/>
      <c r="M40" s="21"/>
      <c r="N40" s="26"/>
    </row>
    <row r="41" spans="1:34" x14ac:dyDescent="0.25">
      <c r="A41" s="6" t="s">
        <v>41</v>
      </c>
      <c r="B41" s="8"/>
      <c r="C41" s="11"/>
      <c r="D41" s="15"/>
      <c r="E41" s="30">
        <f t="shared" si="50"/>
        <v>0</v>
      </c>
      <c r="F41" s="24">
        <f t="shared" si="51"/>
        <v>0</v>
      </c>
      <c r="G41" s="21"/>
      <c r="H41" s="11"/>
      <c r="I41" s="21"/>
      <c r="J41" s="11"/>
      <c r="K41" s="21"/>
      <c r="L41" s="11"/>
      <c r="M41" s="21"/>
      <c r="N41" s="26"/>
    </row>
    <row r="42" spans="1:34" x14ac:dyDescent="0.25">
      <c r="A42" s="6" t="s">
        <v>42</v>
      </c>
      <c r="B42" s="8"/>
      <c r="C42" s="11"/>
      <c r="D42" s="15"/>
      <c r="E42" s="30">
        <f t="shared" si="50"/>
        <v>0</v>
      </c>
      <c r="F42" s="24">
        <f t="shared" si="51"/>
        <v>0</v>
      </c>
      <c r="G42" s="21"/>
      <c r="H42" s="11"/>
      <c r="I42" s="21"/>
      <c r="J42" s="11"/>
      <c r="K42" s="21"/>
      <c r="L42" s="11"/>
      <c r="M42" s="21"/>
      <c r="N42" s="26"/>
    </row>
    <row r="43" spans="1:34" x14ac:dyDescent="0.25">
      <c r="A43" s="6" t="s">
        <v>43</v>
      </c>
      <c r="B43" s="8"/>
      <c r="C43" s="11"/>
      <c r="D43" s="15"/>
      <c r="E43" s="30">
        <f t="shared" si="50"/>
        <v>0</v>
      </c>
      <c r="F43" s="24">
        <f t="shared" si="51"/>
        <v>0</v>
      </c>
      <c r="G43" s="21"/>
      <c r="H43" s="11"/>
      <c r="I43" s="21"/>
      <c r="J43" s="11"/>
      <c r="K43" s="21"/>
      <c r="L43" s="11"/>
      <c r="M43" s="21"/>
      <c r="N43" s="26"/>
    </row>
    <row r="44" spans="1:34" ht="15.75" thickBot="1" x14ac:dyDescent="0.3">
      <c r="A44" s="6"/>
      <c r="B44" s="8"/>
      <c r="C44" s="11"/>
      <c r="D44" s="15"/>
      <c r="E44" s="30"/>
      <c r="F44" s="24"/>
      <c r="G44" s="21"/>
      <c r="H44" s="11"/>
      <c r="I44" s="21"/>
      <c r="J44" s="11"/>
      <c r="K44" s="21"/>
      <c r="L44" s="11"/>
      <c r="M44" s="21"/>
      <c r="N44" s="26"/>
    </row>
    <row r="45" spans="1:34" s="35" customFormat="1" x14ac:dyDescent="0.25">
      <c r="A45" s="42" t="s">
        <v>44</v>
      </c>
      <c r="B45" s="43" t="s">
        <v>45</v>
      </c>
      <c r="C45" s="44"/>
      <c r="D45" s="45"/>
      <c r="E45" s="46" t="e">
        <f>SUM(E46:E55)</f>
        <v>#VALUE!</v>
      </c>
      <c r="F45" s="46">
        <f>SUM(G45:N45)</f>
        <v>2.4</v>
      </c>
      <c r="G45" s="40">
        <f>SUM(G46:G55)</f>
        <v>0.3</v>
      </c>
      <c r="H45" s="40">
        <f t="shared" ref="H45" si="52">SUM(H46:H55)</f>
        <v>0.3</v>
      </c>
      <c r="I45" s="40">
        <f t="shared" ref="I45" si="53">SUM(I46:I55)</f>
        <v>0.3</v>
      </c>
      <c r="J45" s="40">
        <f t="shared" ref="J45" si="54">SUM(J46:J55)</f>
        <v>0.3</v>
      </c>
      <c r="K45" s="40">
        <f t="shared" ref="K45" si="55">SUM(K46:K55)</f>
        <v>0.3</v>
      </c>
      <c r="L45" s="40">
        <f t="shared" ref="L45" si="56">SUM(L46:L55)</f>
        <v>0.3</v>
      </c>
      <c r="M45" s="40">
        <f t="shared" ref="M45" si="57">SUM(M46:M55)</f>
        <v>0.3</v>
      </c>
      <c r="N45" s="40">
        <f t="shared" ref="N45" si="58">SUM(N46:N55)</f>
        <v>0.3</v>
      </c>
      <c r="O45" s="40">
        <f t="shared" ref="O45" si="59">SUM(O46:O55)</f>
        <v>0</v>
      </c>
      <c r="P45" s="40">
        <f t="shared" ref="P45" si="60">SUM(P46:P55)</f>
        <v>0</v>
      </c>
      <c r="Q45" s="40">
        <f t="shared" ref="Q45" si="61">SUM(Q46:Q55)</f>
        <v>0</v>
      </c>
      <c r="R45" s="40">
        <f t="shared" ref="R45" si="62">SUM(R46:R55)</f>
        <v>0</v>
      </c>
      <c r="S45" s="40">
        <f t="shared" ref="S45" si="63">SUM(S46:S55)</f>
        <v>0</v>
      </c>
      <c r="T45" s="40">
        <f t="shared" ref="T45" si="64">SUM(T46:T55)</f>
        <v>0</v>
      </c>
      <c r="U45" s="40">
        <f t="shared" ref="U45" si="65">SUM(U46:U55)</f>
        <v>0</v>
      </c>
      <c r="V45" s="40">
        <f t="shared" ref="V45" si="66">SUM(V46:V55)</f>
        <v>0</v>
      </c>
      <c r="W45" s="40">
        <f t="shared" ref="W45" si="67">SUM(W46:W55)</f>
        <v>0</v>
      </c>
      <c r="X45" s="40">
        <f t="shared" ref="X45" si="68">SUM(X46:X55)</f>
        <v>0</v>
      </c>
      <c r="Y45" s="40">
        <f t="shared" ref="Y45" si="69">SUM(Y46:Y55)</f>
        <v>0</v>
      </c>
      <c r="Z45" s="40">
        <f t="shared" ref="Z45" si="70">SUM(Z46:Z55)</f>
        <v>0</v>
      </c>
      <c r="AA45" s="40">
        <f t="shared" ref="AA45" si="71">SUM(AA46:AA55)</f>
        <v>0</v>
      </c>
      <c r="AB45" s="40">
        <f t="shared" ref="AB45" si="72">SUM(AB46:AB55)</f>
        <v>0</v>
      </c>
      <c r="AC45" s="40">
        <f t="shared" ref="AC45" si="73">SUM(AC46:AC55)</f>
        <v>0</v>
      </c>
      <c r="AD45" s="40">
        <f t="shared" ref="AD45" si="74">SUM(AD46:AD55)</f>
        <v>0</v>
      </c>
      <c r="AE45" s="40">
        <f t="shared" ref="AE45:AH45" si="75">SUM(AE46:AE55)</f>
        <v>0</v>
      </c>
      <c r="AF45" s="40">
        <f t="shared" si="75"/>
        <v>0</v>
      </c>
      <c r="AG45" s="40">
        <f t="shared" si="75"/>
        <v>0</v>
      </c>
      <c r="AH45" s="40">
        <f t="shared" si="75"/>
        <v>0</v>
      </c>
    </row>
    <row r="46" spans="1:34" x14ac:dyDescent="0.25">
      <c r="A46" s="6" t="s">
        <v>46</v>
      </c>
      <c r="B46" s="8" t="s">
        <v>7</v>
      </c>
      <c r="C46" s="11" t="s">
        <v>63</v>
      </c>
      <c r="D46" s="15"/>
      <c r="E46" s="30" t="e">
        <f>C46*0.4</f>
        <v>#VALUE!</v>
      </c>
      <c r="F46" s="24">
        <f t="shared" ref="F46:F55" si="76">SUM(G46:AE46)</f>
        <v>2.4</v>
      </c>
      <c r="G46" s="21">
        <v>0.3</v>
      </c>
      <c r="H46" s="21">
        <v>0.3</v>
      </c>
      <c r="I46" s="21">
        <v>0.3</v>
      </c>
      <c r="J46" s="21">
        <v>0.3</v>
      </c>
      <c r="K46" s="21">
        <v>0.3</v>
      </c>
      <c r="L46" s="21">
        <v>0.3</v>
      </c>
      <c r="M46" s="21">
        <v>0.3</v>
      </c>
      <c r="N46" s="21">
        <v>0.3</v>
      </c>
    </row>
    <row r="47" spans="1:34" x14ac:dyDescent="0.25">
      <c r="A47" s="6" t="s">
        <v>47</v>
      </c>
      <c r="B47" s="8"/>
      <c r="C47" s="11"/>
      <c r="D47" s="15"/>
      <c r="E47" s="30">
        <f t="shared" ref="E47:E55" si="77">C47*0.4</f>
        <v>0</v>
      </c>
      <c r="F47" s="24">
        <f t="shared" si="76"/>
        <v>0</v>
      </c>
      <c r="G47" s="21"/>
      <c r="H47" s="11"/>
      <c r="I47" s="21"/>
      <c r="J47" s="11"/>
      <c r="K47" s="21"/>
      <c r="L47" s="11"/>
      <c r="M47" s="21"/>
      <c r="N47" s="26"/>
    </row>
    <row r="48" spans="1:34" x14ac:dyDescent="0.25">
      <c r="A48" s="6" t="s">
        <v>48</v>
      </c>
      <c r="B48" s="8"/>
      <c r="C48" s="11"/>
      <c r="D48" s="15"/>
      <c r="E48" s="30">
        <f t="shared" si="77"/>
        <v>0</v>
      </c>
      <c r="F48" s="24">
        <f t="shared" si="76"/>
        <v>0</v>
      </c>
      <c r="G48" s="21"/>
      <c r="H48" s="11"/>
      <c r="I48" s="21"/>
      <c r="J48" s="11"/>
      <c r="K48" s="21"/>
      <c r="L48" s="11"/>
      <c r="M48" s="21"/>
      <c r="N48" s="26"/>
    </row>
    <row r="49" spans="1:34" x14ac:dyDescent="0.25">
      <c r="A49" s="6" t="s">
        <v>49</v>
      </c>
      <c r="B49" s="8"/>
      <c r="C49" s="11"/>
      <c r="D49" s="15"/>
      <c r="E49" s="30">
        <f t="shared" si="77"/>
        <v>0</v>
      </c>
      <c r="F49" s="24">
        <f t="shared" si="76"/>
        <v>0</v>
      </c>
      <c r="G49" s="21"/>
      <c r="H49" s="11"/>
      <c r="I49" s="21"/>
      <c r="J49" s="11"/>
      <c r="K49" s="21"/>
      <c r="L49" s="11"/>
      <c r="M49" s="21"/>
      <c r="N49" s="26"/>
    </row>
    <row r="50" spans="1:34" x14ac:dyDescent="0.25">
      <c r="A50" s="6" t="s">
        <v>50</v>
      </c>
      <c r="B50" s="8"/>
      <c r="C50" s="11"/>
      <c r="D50" s="15"/>
      <c r="E50" s="30">
        <f t="shared" si="77"/>
        <v>0</v>
      </c>
      <c r="F50" s="24">
        <f t="shared" si="76"/>
        <v>0</v>
      </c>
      <c r="G50" s="21"/>
      <c r="H50" s="11"/>
      <c r="I50" s="21"/>
      <c r="J50" s="11"/>
      <c r="K50" s="21"/>
      <c r="L50" s="11"/>
      <c r="M50" s="21"/>
      <c r="N50" s="26"/>
    </row>
    <row r="51" spans="1:34" x14ac:dyDescent="0.25">
      <c r="A51" s="6" t="s">
        <v>51</v>
      </c>
      <c r="B51" s="8"/>
      <c r="C51" s="11"/>
      <c r="D51" s="15"/>
      <c r="E51" s="30">
        <f t="shared" si="77"/>
        <v>0</v>
      </c>
      <c r="F51" s="24">
        <f t="shared" si="76"/>
        <v>0</v>
      </c>
      <c r="G51" s="21"/>
      <c r="H51" s="11"/>
      <c r="I51" s="21"/>
      <c r="J51" s="11"/>
      <c r="K51" s="21"/>
      <c r="L51" s="11"/>
      <c r="M51" s="21"/>
      <c r="N51" s="26"/>
    </row>
    <row r="52" spans="1:34" x14ac:dyDescent="0.25">
      <c r="A52" s="6" t="s">
        <v>52</v>
      </c>
      <c r="B52" s="8"/>
      <c r="C52" s="11"/>
      <c r="D52" s="15"/>
      <c r="E52" s="30">
        <f t="shared" si="77"/>
        <v>0</v>
      </c>
      <c r="F52" s="24">
        <f t="shared" si="76"/>
        <v>0</v>
      </c>
      <c r="G52" s="21"/>
      <c r="H52" s="11"/>
      <c r="I52" s="21"/>
      <c r="J52" s="11"/>
      <c r="K52" s="21"/>
      <c r="L52" s="11"/>
      <c r="M52" s="21"/>
      <c r="N52" s="26"/>
    </row>
    <row r="53" spans="1:34" x14ac:dyDescent="0.25">
      <c r="A53" s="6" t="s">
        <v>53</v>
      </c>
      <c r="B53" s="8"/>
      <c r="C53" s="11"/>
      <c r="D53" s="15"/>
      <c r="E53" s="30">
        <f t="shared" si="77"/>
        <v>0</v>
      </c>
      <c r="F53" s="24">
        <f t="shared" si="76"/>
        <v>0</v>
      </c>
      <c r="G53" s="21"/>
      <c r="H53" s="11"/>
      <c r="I53" s="21"/>
      <c r="J53" s="11"/>
      <c r="K53" s="21"/>
      <c r="L53" s="11"/>
      <c r="M53" s="21"/>
      <c r="N53" s="26"/>
    </row>
    <row r="54" spans="1:34" x14ac:dyDescent="0.25">
      <c r="A54" s="6" t="s">
        <v>54</v>
      </c>
      <c r="B54" s="8"/>
      <c r="C54" s="11"/>
      <c r="D54" s="15"/>
      <c r="E54" s="30">
        <f t="shared" si="77"/>
        <v>0</v>
      </c>
      <c r="F54" s="24">
        <f t="shared" si="76"/>
        <v>0</v>
      </c>
      <c r="G54" s="21"/>
      <c r="H54" s="11"/>
      <c r="I54" s="21"/>
      <c r="J54" s="11"/>
      <c r="K54" s="21"/>
      <c r="L54" s="11"/>
      <c r="M54" s="21"/>
      <c r="N54" s="26"/>
    </row>
    <row r="55" spans="1:34" x14ac:dyDescent="0.25">
      <c r="A55" s="6" t="s">
        <v>55</v>
      </c>
      <c r="B55" s="8"/>
      <c r="C55" s="11"/>
      <c r="D55" s="15"/>
      <c r="E55" s="30">
        <f t="shared" si="77"/>
        <v>0</v>
      </c>
      <c r="F55" s="24">
        <f t="shared" si="76"/>
        <v>0</v>
      </c>
      <c r="G55" s="21"/>
      <c r="H55" s="11"/>
      <c r="I55" s="21"/>
      <c r="J55" s="11"/>
      <c r="K55" s="21"/>
      <c r="L55" s="11"/>
      <c r="M55" s="21"/>
      <c r="N55" s="26"/>
    </row>
    <row r="56" spans="1:34" x14ac:dyDescent="0.25">
      <c r="A56" s="6"/>
      <c r="B56" s="8"/>
      <c r="C56" s="11"/>
      <c r="D56" s="15"/>
      <c r="E56" s="30"/>
      <c r="F56" s="24"/>
      <c r="G56" s="21"/>
      <c r="H56" s="11"/>
      <c r="I56" s="21"/>
      <c r="J56" s="11"/>
      <c r="K56" s="21"/>
      <c r="L56" s="11"/>
      <c r="M56" s="21"/>
      <c r="N56" s="26"/>
    </row>
    <row r="57" spans="1:34" ht="15.75" thickBot="1" x14ac:dyDescent="0.3">
      <c r="A57" s="7"/>
      <c r="B57" s="9"/>
      <c r="C57" s="12"/>
      <c r="D57" s="16"/>
      <c r="E57" s="16"/>
      <c r="F57" s="25"/>
      <c r="G57" s="22"/>
      <c r="H57" s="12"/>
      <c r="I57" s="22"/>
      <c r="J57" s="12"/>
      <c r="K57" s="22"/>
      <c r="L57" s="12"/>
      <c r="M57" s="22"/>
      <c r="N57" s="27"/>
    </row>
    <row r="58" spans="1:34" s="35" customFormat="1" ht="15.75" thickBot="1" x14ac:dyDescent="0.3">
      <c r="A58" s="146" t="s">
        <v>14</v>
      </c>
      <c r="B58" s="147"/>
      <c r="C58" s="147"/>
      <c r="D58" s="147"/>
      <c r="E58" s="147"/>
      <c r="F58" s="148"/>
      <c r="G58" s="47">
        <f>G45+G33+G7</f>
        <v>1.75</v>
      </c>
      <c r="H58" s="47">
        <f t="shared" ref="H58:AH58" si="78">H45+H33+H7</f>
        <v>1.75</v>
      </c>
      <c r="I58" s="47">
        <f t="shared" si="78"/>
        <v>0.75</v>
      </c>
      <c r="J58" s="47">
        <f t="shared" si="78"/>
        <v>5.75</v>
      </c>
      <c r="K58" s="47">
        <f t="shared" si="78"/>
        <v>0.75</v>
      </c>
      <c r="L58" s="47">
        <f t="shared" si="78"/>
        <v>1.4</v>
      </c>
      <c r="M58" s="47">
        <f t="shared" si="78"/>
        <v>2.35</v>
      </c>
      <c r="N58" s="47">
        <f t="shared" si="78"/>
        <v>5.44</v>
      </c>
      <c r="O58" s="47">
        <f t="shared" si="78"/>
        <v>11.25</v>
      </c>
      <c r="P58" s="47">
        <f t="shared" si="78"/>
        <v>11.6</v>
      </c>
      <c r="Q58" s="47">
        <f t="shared" si="78"/>
        <v>10.76</v>
      </c>
      <c r="R58" s="47">
        <f t="shared" si="78"/>
        <v>10.950000000000001</v>
      </c>
      <c r="S58" s="47">
        <f t="shared" si="78"/>
        <v>24.3</v>
      </c>
      <c r="T58" s="47">
        <f t="shared" si="78"/>
        <v>8.2000000000000011</v>
      </c>
      <c r="U58" s="47">
        <f t="shared" si="78"/>
        <v>4.3999999999999995</v>
      </c>
      <c r="V58" s="47">
        <f t="shared" si="78"/>
        <v>6.99</v>
      </c>
      <c r="W58" s="47">
        <f t="shared" si="78"/>
        <v>14.13</v>
      </c>
      <c r="X58" s="47">
        <f t="shared" si="78"/>
        <v>18.82</v>
      </c>
      <c r="Y58" s="47">
        <f t="shared" si="78"/>
        <v>22.4</v>
      </c>
      <c r="Z58" s="47">
        <f t="shared" si="78"/>
        <v>9.91</v>
      </c>
      <c r="AA58" s="47">
        <f t="shared" si="78"/>
        <v>7.55</v>
      </c>
      <c r="AB58" s="47">
        <f t="shared" si="78"/>
        <v>16.78</v>
      </c>
      <c r="AC58" s="47">
        <f t="shared" si="78"/>
        <v>37.56</v>
      </c>
      <c r="AD58" s="47">
        <f t="shared" si="78"/>
        <v>9</v>
      </c>
      <c r="AE58" s="47">
        <f t="shared" si="78"/>
        <v>18.100000000000001</v>
      </c>
      <c r="AF58" s="47">
        <f t="shared" si="78"/>
        <v>20.95</v>
      </c>
      <c r="AG58" s="47">
        <f t="shared" si="78"/>
        <v>36.71</v>
      </c>
      <c r="AH58" s="47">
        <f t="shared" si="78"/>
        <v>72</v>
      </c>
    </row>
  </sheetData>
  <mergeCells count="36">
    <mergeCell ref="P5:P6"/>
    <mergeCell ref="Q5:Q6"/>
    <mergeCell ref="R5:R6"/>
    <mergeCell ref="S5:S6"/>
    <mergeCell ref="T5:T6"/>
    <mergeCell ref="Y5:Y6"/>
    <mergeCell ref="Z5:Z6"/>
    <mergeCell ref="AA5:AA6"/>
    <mergeCell ref="U5:U6"/>
    <mergeCell ref="AI5:AI6"/>
    <mergeCell ref="W5:W6"/>
    <mergeCell ref="AG5:AG6"/>
    <mergeCell ref="AH5:AH6"/>
    <mergeCell ref="AB5:AB6"/>
    <mergeCell ref="AC5:AC6"/>
    <mergeCell ref="AD5:AD6"/>
    <mergeCell ref="AE5:AE6"/>
    <mergeCell ref="AF5:AF6"/>
    <mergeCell ref="V5:V6"/>
    <mergeCell ref="X5:X6"/>
    <mergeCell ref="M5:M6"/>
    <mergeCell ref="N5:N6"/>
    <mergeCell ref="A58:F58"/>
    <mergeCell ref="O5:O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K5:K6"/>
    <mergeCell ref="L5:L6"/>
  </mergeCells>
  <phoneticPr fontId="4" type="noConversion"/>
  <conditionalFormatting sqref="G8:AH8">
    <cfRule type="cellIs" dxfId="9" priority="11" operator="greaterThan">
      <formula>0</formula>
    </cfRule>
  </conditionalFormatting>
  <conditionalFormatting sqref="G8:AH32">
    <cfRule type="cellIs" dxfId="8" priority="6" operator="greaterThan">
      <formula>0</formula>
    </cfRule>
  </conditionalFormatting>
  <conditionalFormatting sqref="G14:AH14">
    <cfRule type="cellIs" dxfId="7" priority="10" operator="greaterThan">
      <formula>0</formula>
    </cfRule>
  </conditionalFormatting>
  <conditionalFormatting sqref="I10:AE10">
    <cfRule type="cellIs" dxfId="6" priority="7" operator="greaterThan">
      <formula>0</formula>
    </cfRule>
    <cfRule type="cellIs" dxfId="5" priority="8" operator="greaterThan">
      <formula>3</formula>
    </cfRule>
    <cfRule type="cellIs" dxfId="4" priority="9" operator="greaterThan">
      <formula>0</formula>
    </cfRule>
  </conditionalFormatting>
  <conditionalFormatting sqref="I17:AH17">
    <cfRule type="cellIs" dxfId="3" priority="2" operator="greaterThan">
      <formula>0</formula>
    </cfRule>
  </conditionalFormatting>
  <conditionalFormatting sqref="J17:AH17">
    <cfRule type="cellIs" dxfId="2" priority="1" operator="greaterThan">
      <formula>0</formula>
    </cfRule>
  </conditionalFormatting>
  <conditionalFormatting sqref="J19:AH19">
    <cfRule type="cellIs" dxfId="1" priority="5" operator="greaterThan">
      <formula>0</formula>
    </cfRule>
  </conditionalFormatting>
  <conditionalFormatting sqref="O19:AH19">
    <cfRule type="cellIs" dxfId="0" priority="3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 investic 22_30</vt:lpstr>
      <vt:lpstr>Údržba 25let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Kříž Miloš</dc:creator>
  <cp:lastModifiedBy>Miloš Kříž</cp:lastModifiedBy>
  <cp:lastPrinted>2024-05-06T05:50:13Z</cp:lastPrinted>
  <dcterms:created xsi:type="dcterms:W3CDTF">2022-10-26T07:00:51Z</dcterms:created>
  <dcterms:modified xsi:type="dcterms:W3CDTF">2024-05-06T05:50:29Z</dcterms:modified>
</cp:coreProperties>
</file>